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firstSheet="10" activeTab="11"/>
  </bookViews>
  <sheets>
    <sheet name="PERIODE 1" sheetId="1" r:id="rId1"/>
    <sheet name="PERIODE 2" sheetId="2" r:id="rId2"/>
    <sheet name="PERIODE 3" sheetId="3" r:id="rId3"/>
    <sheet name="COUT COMPLET" sheetId="4" r:id="rId4"/>
    <sheet name="COUT VARIABLE" sheetId="5" r:id="rId5"/>
    <sheet name="SIG" sheetId="6" r:id="rId6"/>
    <sheet name="TRESORERIE " sheetId="7" r:id="rId7"/>
    <sheet name="ANALYSE FINANCIERE" sheetId="8" r:id="rId8"/>
    <sheet name="COUT COMPLET CORRIGE" sheetId="9" r:id="rId9"/>
    <sheet name="COUT VARIABLE CORRIGE" sheetId="10" r:id="rId10"/>
    <sheet name="SIG CORRIGE" sheetId="11" r:id="rId11"/>
    <sheet name="TRESORERIE CORRIGEE " sheetId="12" r:id="rId12"/>
    <sheet name="ANALYSE FINANCIERE CORRIGEE" sheetId="13" r:id="rId13"/>
  </sheets>
  <definedNames/>
  <calcPr fullCalcOnLoad="1"/>
</workbook>
</file>

<file path=xl/sharedStrings.xml><?xml version="1.0" encoding="utf-8"?>
<sst xmlns="http://schemas.openxmlformats.org/spreadsheetml/2006/main" count="1126" uniqueCount="415">
  <si>
    <t>Période 2</t>
  </si>
  <si>
    <t>Actif immobilisé</t>
  </si>
  <si>
    <t>Outillage</t>
  </si>
  <si>
    <t xml:space="preserve">      1 101 000,00</t>
  </si>
  <si>
    <t>Amortissement</t>
  </si>
  <si>
    <t xml:space="preserve">        400 000,00</t>
  </si>
  <si>
    <t xml:space="preserve">        701 000,00</t>
  </si>
  <si>
    <t>Actif circulant</t>
  </si>
  <si>
    <t>Stocks produits finis</t>
  </si>
  <si>
    <t xml:space="preserve">        477 498,19</t>
  </si>
  <si>
    <t>Clients</t>
  </si>
  <si>
    <t xml:space="preserve">        227 653,33</t>
  </si>
  <si>
    <t>Banque</t>
  </si>
  <si>
    <t xml:space="preserve">        512 991,44</t>
  </si>
  <si>
    <t xml:space="preserve">      1 218 142,96</t>
  </si>
  <si>
    <t>TOTAL DE L'ACTIF</t>
  </si>
  <si>
    <t xml:space="preserve">      1 919 142,96</t>
  </si>
  <si>
    <t xml:space="preserve">Ressources propres </t>
  </si>
  <si>
    <t>Capital social</t>
  </si>
  <si>
    <t xml:space="preserve">      1 000 000,00</t>
  </si>
  <si>
    <t>Réserves / Report</t>
  </si>
  <si>
    <t xml:space="preserve">        129 112,25</t>
  </si>
  <si>
    <t>Résultat de l'exercice</t>
  </si>
  <si>
    <t xml:space="preserve">        125 867,71</t>
  </si>
  <si>
    <t xml:space="preserve">      1 254 979,96</t>
  </si>
  <si>
    <t xml:space="preserve">Ressources empruntées </t>
  </si>
  <si>
    <t>Emprunts</t>
  </si>
  <si>
    <t xml:space="preserve">        375 000,00</t>
  </si>
  <si>
    <t>Concours bancaires</t>
  </si>
  <si>
    <t>Fournisseurs</t>
  </si>
  <si>
    <t xml:space="preserve">        226 240,00</t>
  </si>
  <si>
    <t>Dettes fiscales</t>
  </si>
  <si>
    <t xml:space="preserve">         62 923,00</t>
  </si>
  <si>
    <t xml:space="preserve">        664 163,00</t>
  </si>
  <si>
    <t>TOTAL DU PASSIF</t>
  </si>
  <si>
    <t>BILAN</t>
  </si>
  <si>
    <t xml:space="preserve">PRODUITS D'EXPLOITATION </t>
  </si>
  <si>
    <t>Produit 1</t>
  </si>
  <si>
    <t>Produit 2</t>
  </si>
  <si>
    <t>total</t>
  </si>
  <si>
    <t>Production vendue</t>
  </si>
  <si>
    <t>1 960 000,00</t>
  </si>
  <si>
    <t>771 840,00</t>
  </si>
  <si>
    <t>2 731 840,00</t>
  </si>
  <si>
    <t>Production soldée</t>
  </si>
  <si>
    <t>Production offre spéciale</t>
  </si>
  <si>
    <t>Production stockée</t>
  </si>
  <si>
    <t>179 819,08</t>
  </si>
  <si>
    <t>Subventions</t>
  </si>
  <si>
    <t>951 659,08</t>
  </si>
  <si>
    <t>2 911 659,08</t>
  </si>
  <si>
    <t xml:space="preserve">CHARGES D'EXPLOITATION </t>
  </si>
  <si>
    <t>Consommation matières</t>
  </si>
  <si>
    <t>933 240,00</t>
  </si>
  <si>
    <t>424 200,00</t>
  </si>
  <si>
    <t>1 357 440,00</t>
  </si>
  <si>
    <t>Main d'oeuvre directe</t>
  </si>
  <si>
    <t>155 540,00</t>
  </si>
  <si>
    <t>66 660,00</t>
  </si>
  <si>
    <t>222 200,00</t>
  </si>
  <si>
    <t>Coût de la qualité</t>
  </si>
  <si>
    <t>19 950,00</t>
  </si>
  <si>
    <t>70 900,00</t>
  </si>
  <si>
    <t>90 850,00</t>
  </si>
  <si>
    <t>Dotation aux amortissements</t>
  </si>
  <si>
    <t>140 000,00</t>
  </si>
  <si>
    <t>60 000,00</t>
  </si>
  <si>
    <t>200 000,00</t>
  </si>
  <si>
    <t>Publicité et action commerciale</t>
  </si>
  <si>
    <t>279 300,00</t>
  </si>
  <si>
    <t>93 600,00</t>
  </si>
  <si>
    <t>372 900,00</t>
  </si>
  <si>
    <t>Rémunération Force de Vente</t>
  </si>
  <si>
    <t>114 950,00</t>
  </si>
  <si>
    <t>65 936,80</t>
  </si>
  <si>
    <t>180 886,80</t>
  </si>
  <si>
    <t>Coût de stockage</t>
  </si>
  <si>
    <t>2 950,21</t>
  </si>
  <si>
    <t>Rémunération de l'encadrement</t>
  </si>
  <si>
    <t>Coût d'embauche</t>
  </si>
  <si>
    <t>Coût de licenciement</t>
  </si>
  <si>
    <t>Coût de formation</t>
  </si>
  <si>
    <t>4 030,88</t>
  </si>
  <si>
    <t>Coûts fixes de production</t>
  </si>
  <si>
    <t>252 502,02</t>
  </si>
  <si>
    <t>Coût des réparations</t>
  </si>
  <si>
    <t>Coût d'entretien des machines</t>
  </si>
  <si>
    <t>10 100,00</t>
  </si>
  <si>
    <t>Primes d'assurances</t>
  </si>
  <si>
    <t>11 110,00</t>
  </si>
  <si>
    <t>Coût des études</t>
  </si>
  <si>
    <t>1 642 980,00</t>
  </si>
  <si>
    <t>784 247,01</t>
  </si>
  <si>
    <t>2 704 970,92</t>
  </si>
  <si>
    <t xml:space="preserve">RESULTATS FINANCIERS </t>
  </si>
  <si>
    <t>Produits financiers</t>
  </si>
  <si>
    <t>12 102,55</t>
  </si>
  <si>
    <t>Charges financières</t>
  </si>
  <si>
    <t>30 000,00</t>
  </si>
  <si>
    <t>-17 897,45</t>
  </si>
  <si>
    <t>RESULTATS</t>
  </si>
  <si>
    <t>RESULTAT D'EXPLOITATION</t>
  </si>
  <si>
    <t>206 688,16</t>
  </si>
  <si>
    <t>RESULTAT FINANCIER</t>
  </si>
  <si>
    <t>RESULTAT EXCEPTIONNEL</t>
  </si>
  <si>
    <t>Produits</t>
  </si>
  <si>
    <t>Charges</t>
  </si>
  <si>
    <t>Remboursements des assurances</t>
  </si>
  <si>
    <t>RESULTAT AVANT IMPOT</t>
  </si>
  <si>
    <t>188 790,71</t>
  </si>
  <si>
    <t>IMPOT SUR LES SOCIETES</t>
  </si>
  <si>
    <t>62 923,00</t>
  </si>
  <si>
    <t>RESULTAT NET</t>
  </si>
  <si>
    <t>125 867,71</t>
  </si>
  <si>
    <t>COMPTE DE RESULTAT</t>
  </si>
  <si>
    <t>RESULTAT D EXPLOITATION</t>
  </si>
  <si>
    <t>PRODUIT 1</t>
  </si>
  <si>
    <t>PRODUIT 2</t>
  </si>
  <si>
    <t>PRODUCTION (QUANTITE)</t>
  </si>
  <si>
    <t>VENTES (QUANTITE)</t>
  </si>
  <si>
    <t>STOCK INTIAL (QUANTITE)</t>
  </si>
  <si>
    <t>STOCK FINAL (QUANTITE)</t>
  </si>
  <si>
    <t xml:space="preserve">        200 000,00</t>
  </si>
  <si>
    <t xml:space="preserve">        800 000,00</t>
  </si>
  <si>
    <t xml:space="preserve">        297 679,11</t>
  </si>
  <si>
    <t xml:space="preserve">        216 185,00</t>
  </si>
  <si>
    <t xml:space="preserve">        605 127,47</t>
  </si>
  <si>
    <t xml:space="preserve">      1 118 991,58</t>
  </si>
  <si>
    <t xml:space="preserve">      1 918 991,58</t>
  </si>
  <si>
    <t xml:space="preserve">      1 129 112,25</t>
  </si>
  <si>
    <t xml:space="preserve">        500 000,00</t>
  </si>
  <si>
    <t xml:space="preserve">        225 333,33</t>
  </si>
  <si>
    <t xml:space="preserve">         64 546,00</t>
  </si>
  <si>
    <t xml:space="preserve">        789 879,33</t>
  </si>
  <si>
    <t>1 680 000,00</t>
  </si>
  <si>
    <t>914 220,00</t>
  </si>
  <si>
    <t>2 594 220,00</t>
  </si>
  <si>
    <t>297 679,11</t>
  </si>
  <si>
    <t>1 211 899,11</t>
  </si>
  <si>
    <t>2 891 899,11</t>
  </si>
  <si>
    <t>792 000,00</t>
  </si>
  <si>
    <t>560 000,00</t>
  </si>
  <si>
    <t>1 352 000,00</t>
  </si>
  <si>
    <t>133 320,00</t>
  </si>
  <si>
    <t>88 880,00</t>
  </si>
  <si>
    <t>16 800,00</t>
  </si>
  <si>
    <t>86 400,00</t>
  </si>
  <si>
    <t>103 200,00</t>
  </si>
  <si>
    <t>120 000,00</t>
  </si>
  <si>
    <t>80 000,00</t>
  </si>
  <si>
    <t>235 200,00</t>
  </si>
  <si>
    <t>99 000,00</t>
  </si>
  <si>
    <t>334 200,00</t>
  </si>
  <si>
    <t>109 350,00</t>
  </si>
  <si>
    <t>68 784,40</t>
  </si>
  <si>
    <t>178 134,40</t>
  </si>
  <si>
    <t>34 500,10</t>
  </si>
  <si>
    <t>4 003,35</t>
  </si>
  <si>
    <t>250 002,00</t>
  </si>
  <si>
    <t>10 000,00</t>
  </si>
  <si>
    <t>1 406 670,00</t>
  </si>
  <si>
    <t>983 064,40</t>
  </si>
  <si>
    <t>2 698 240,86</t>
  </si>
  <si>
    <t>193 658,25</t>
  </si>
  <si>
    <t>64 546,00</t>
  </si>
  <si>
    <t>129 112,25</t>
  </si>
  <si>
    <t>ENTREPRISE 1 PERIODE 1</t>
  </si>
  <si>
    <t xml:space="preserve">TOTAL PRODUITS D'EXPLOITATION </t>
  </si>
  <si>
    <t xml:space="preserve">TOTAL CHARGES D'EXPLOITATION </t>
  </si>
  <si>
    <t xml:space="preserve">ACTIF     (EMPLOIS PRINCIPAUX) </t>
  </si>
  <si>
    <t xml:space="preserve">PASSIF        (FINANCES PAR) </t>
  </si>
  <si>
    <t>ENTREPRISE 1 PERIODE 2</t>
  </si>
  <si>
    <t xml:space="preserve">ACTIF  </t>
  </si>
  <si>
    <t xml:space="preserve">PASSIF  </t>
  </si>
  <si>
    <t>TOTAL PRODUITS D'EXPLOITATION</t>
  </si>
  <si>
    <t>TOTAL CHARGES D'EXPLOITATION</t>
  </si>
  <si>
    <t>COÛT COMPLET</t>
  </si>
  <si>
    <t xml:space="preserve">Entreprise( ) Période ( 1 )     </t>
  </si>
  <si>
    <t>Quantité</t>
  </si>
  <si>
    <t>Prix unitaire</t>
  </si>
  <si>
    <t>Montant</t>
  </si>
  <si>
    <t>1 Consommation MP+Qualité</t>
  </si>
  <si>
    <t>2 Main d'œuvre directe</t>
  </si>
  <si>
    <t xml:space="preserve">3 Dotation aux amortissements </t>
  </si>
  <si>
    <t>4 Coût direct production (1+2+3)    (Prod)</t>
  </si>
  <si>
    <t xml:space="preserve">5 Stock initial </t>
  </si>
  <si>
    <t>6 Stock final</t>
  </si>
  <si>
    <t>7 Coût production des ventes (4+5-6)(ventes)</t>
  </si>
  <si>
    <t>8 Publicité +action commmerciale</t>
  </si>
  <si>
    <t xml:space="preserve">9 Coût de stockage </t>
  </si>
  <si>
    <t xml:space="preserve">10 Remunération force de vente </t>
  </si>
  <si>
    <t>11 Coût de distribution (8+9+10) (ventes)</t>
  </si>
  <si>
    <r>
      <t>12  Cadre+embauche+licence+formation+     fixes+réparation+entretien+assurances+études+charges fin-prod fin (</t>
    </r>
    <r>
      <rPr>
        <b/>
        <sz val="10"/>
        <rFont val="Arial"/>
        <family val="2"/>
      </rPr>
      <t>A répartir selon production vendue)</t>
    </r>
  </si>
  <si>
    <t>a</t>
  </si>
  <si>
    <t>13 Coût de revient (7+11+12)  (ventes)</t>
  </si>
  <si>
    <t xml:space="preserve">prix de vente </t>
  </si>
  <si>
    <t xml:space="preserve">Marge </t>
  </si>
  <si>
    <t xml:space="preserve">Marges  des deux produits </t>
  </si>
  <si>
    <t xml:space="preserve">Entreprise( ) Période ( 2 )     </t>
  </si>
  <si>
    <t xml:space="preserve">Entreprise( ) Période ( 3 )     </t>
  </si>
  <si>
    <t xml:space="preserve">Entreprise( ) Période ( 4 )     </t>
  </si>
  <si>
    <t xml:space="preserve">Entreprise( ) Période ( 5 )     </t>
  </si>
  <si>
    <t xml:space="preserve">Entreprise( ) Période ( 6 )     </t>
  </si>
  <si>
    <t>Méthode des coûts variables</t>
  </si>
  <si>
    <t>Périodes</t>
  </si>
  <si>
    <t>Total</t>
  </si>
  <si>
    <t xml:space="preserve"> a) Chiffre d'affaires (1)  </t>
  </si>
  <si>
    <t xml:space="preserve"> b) Coût variable (2)</t>
  </si>
  <si>
    <t xml:space="preserve"> c) Marge sur coût variable (a-b)</t>
  </si>
  <si>
    <t>Taux de marge sur coût variable (c/a)</t>
  </si>
  <si>
    <t>d) Coûts fixes  (3)</t>
  </si>
  <si>
    <t>e) Résultat avant impôt (c-d)</t>
  </si>
  <si>
    <r>
      <t xml:space="preserve">Seuil de rentabilité (CA x CF) </t>
    </r>
    <r>
      <rPr>
        <sz val="11"/>
        <color indexed="8"/>
        <rFont val="Calibri"/>
        <family val="2"/>
      </rPr>
      <t>÷ MSCV</t>
    </r>
  </si>
  <si>
    <r>
      <t xml:space="preserve">Seuil de rentabilité  CF </t>
    </r>
    <r>
      <rPr>
        <sz val="11"/>
        <color indexed="8"/>
        <rFont val="Calibri"/>
        <family val="2"/>
      </rPr>
      <t>÷ TMSVC</t>
    </r>
  </si>
  <si>
    <t xml:space="preserve">produit 1 </t>
  </si>
  <si>
    <t>produit2</t>
  </si>
  <si>
    <t>produit1</t>
  </si>
  <si>
    <t>Méthode des coûts directs</t>
  </si>
  <si>
    <t>Periode</t>
  </si>
  <si>
    <t xml:space="preserve"> Total</t>
  </si>
  <si>
    <t xml:space="preserve">  Chiffre d'affaires </t>
  </si>
  <si>
    <t xml:space="preserve"> Coût directs (4)</t>
  </si>
  <si>
    <t xml:space="preserve"> Marge sur coût directs</t>
  </si>
  <si>
    <t>Charges fixes communes (5)</t>
  </si>
  <si>
    <t>Résultat avant impôt</t>
  </si>
  <si>
    <t>produit 1</t>
  </si>
  <si>
    <t>(1) Production vendue</t>
  </si>
  <si>
    <t>(2) MP, MOD, qualité, Pub, A com, FV, Coût stockage- production stockée.</t>
  </si>
  <si>
    <t>(3) Dot Amort, encadrement, coûts: embauche, licenciement, formation, fixes de production, réparation, entretien, assurances, études, Cha financières - prod Financiers</t>
  </si>
  <si>
    <t>(4) 2 + Dot Amort</t>
  </si>
  <si>
    <t>(5) 3 - Dot Amort</t>
  </si>
  <si>
    <t>S I G                                                         PERIODE</t>
  </si>
  <si>
    <t xml:space="preserve">Ventes de marchandises  </t>
  </si>
  <si>
    <t xml:space="preserve"> Coût d’achat  march. Vendues (Achat Mar+Var Mar)</t>
  </si>
  <si>
    <t xml:space="preserve"> Marge commerciale (1-2)</t>
  </si>
  <si>
    <t xml:space="preserve">Production vendue  </t>
  </si>
  <si>
    <t>Production stockée et immobilisée</t>
  </si>
  <si>
    <t>Destockage de production</t>
  </si>
  <si>
    <t xml:space="preserve"> Production de l’exercice (4+5-6)</t>
  </si>
  <si>
    <t>Production de l’exercice</t>
  </si>
  <si>
    <t>Marge commerciale</t>
  </si>
  <si>
    <t>Consommation en provenance de tiers (1) (MP+S Ext.)</t>
  </si>
  <si>
    <t>Valeur ajoutée (8+9-10)</t>
  </si>
  <si>
    <t>Valeur ajoutée</t>
  </si>
  <si>
    <t>Subvention d’exploitation</t>
  </si>
  <si>
    <t>Impôts, taxes et versements assimilés *</t>
  </si>
  <si>
    <t>Charges de personnel</t>
  </si>
  <si>
    <t>Excédent brut d’exploitation (12+13-14-15)</t>
  </si>
  <si>
    <t>EBE (ou - insuffisance)</t>
  </si>
  <si>
    <t>Reprises sur charges</t>
  </si>
  <si>
    <t>Autres produits *</t>
  </si>
  <si>
    <t>Dotations Amortissements et provisions</t>
  </si>
  <si>
    <t>Autres charges *</t>
  </si>
  <si>
    <t>Résultat d’exploitation (17+18+19-20-21)</t>
  </si>
  <si>
    <t xml:space="preserve"> (+ ou -)Résultat d’exploitation</t>
  </si>
  <si>
    <t>Résultat courant avant impôts (23+24-25)</t>
  </si>
  <si>
    <t>(+ ou -) Résultat courant avant impôt</t>
  </si>
  <si>
    <t>(+ ou -) Résultat exceptionel *</t>
  </si>
  <si>
    <t>Participation et impôt sur les bénéfices *</t>
  </si>
  <si>
    <t>Résultat de l’exercice (27+28-29)</t>
  </si>
  <si>
    <t>Produits cession d’actif *</t>
  </si>
  <si>
    <t>Valeur comptable des éléments cédés *</t>
  </si>
  <si>
    <t>Résultat cession d’éléments d’actifs cédés (31-32)*</t>
  </si>
  <si>
    <t>(1 SIMSTRATE) MP, Qualité, Pub, A com, Coûts : stockage, fixes de production, réparations, entretien, assurances, études.</t>
  </si>
  <si>
    <t>(1 SHADOW) MP+Var, frais : structure, equipements, transport, distribution, commercial, com, prom, études.</t>
  </si>
  <si>
    <t>TABLEAU DE FINANCEMENT</t>
  </si>
  <si>
    <t xml:space="preserve">PERIODE </t>
  </si>
  <si>
    <t>F.R.NG</t>
  </si>
  <si>
    <t>Ressources propres (Cap+R+R)</t>
  </si>
  <si>
    <t>A</t>
  </si>
  <si>
    <t>RESSOURCES STABLES (1+2)</t>
  </si>
  <si>
    <t>B</t>
  </si>
  <si>
    <t>ACTIF STABLE (Immo Net)</t>
  </si>
  <si>
    <t>C</t>
  </si>
  <si>
    <t>F.R.N.G (A-B)</t>
  </si>
  <si>
    <t>B.F.R</t>
  </si>
  <si>
    <t>Stocks</t>
  </si>
  <si>
    <t>D</t>
  </si>
  <si>
    <t>ACTIFS CIRCULANTS HB (3+4)</t>
  </si>
  <si>
    <t>Dettes Fiscales</t>
  </si>
  <si>
    <t>E</t>
  </si>
  <si>
    <t>DETTES NON FINAN (5+6)</t>
  </si>
  <si>
    <t>F</t>
  </si>
  <si>
    <t>B.F.R (D-E)</t>
  </si>
  <si>
    <t>TRESORERIE NETTE (C-F)   F.R.N.G - B.F.R                                    (+Disponibilités ou -concours bancaires)</t>
  </si>
  <si>
    <t>Tableau de financement</t>
  </si>
  <si>
    <t>C.A.F (Résultat net + D.A.P)</t>
  </si>
  <si>
    <t>Augmentation de Capital</t>
  </si>
  <si>
    <t>Encaissement d'emprunt</t>
  </si>
  <si>
    <t>Cession d'immo</t>
  </si>
  <si>
    <t>G</t>
  </si>
  <si>
    <t>TOTAL RESSOURCES (7+8+9+10)</t>
  </si>
  <si>
    <t>Distribution dividendes</t>
  </si>
  <si>
    <t>Acquisition d'immo</t>
  </si>
  <si>
    <t>Remboursement d'emprunt</t>
  </si>
  <si>
    <t>H</t>
  </si>
  <si>
    <t>TOTAL EMPLOIS (11+12+13)</t>
  </si>
  <si>
    <t>I*</t>
  </si>
  <si>
    <t>VARIATION F.R.N.G (G-H)</t>
  </si>
  <si>
    <r>
      <t>n</t>
    </r>
    <r>
      <rPr>
        <sz val="10"/>
        <rFont val="Times New Roman"/>
        <family val="1"/>
      </rPr>
      <t>+ (Variation Stocks (N-N-1))</t>
    </r>
  </si>
  <si>
    <r>
      <t>n</t>
    </r>
    <r>
      <rPr>
        <sz val="10"/>
        <rFont val="Times New Roman"/>
        <family val="1"/>
      </rPr>
      <t>+ (Variation Clients (N-N-1))</t>
    </r>
  </si>
  <si>
    <r>
      <t>n</t>
    </r>
    <r>
      <rPr>
        <sz val="10"/>
        <rFont val="Times New Roman"/>
        <family val="1"/>
      </rPr>
      <t>- (Variation Fournis (N-N-1))</t>
    </r>
  </si>
  <si>
    <r>
      <t>n</t>
    </r>
    <r>
      <rPr>
        <sz val="10"/>
        <rFont val="Times New Roman"/>
        <family val="1"/>
      </rPr>
      <t>- (Variation Dettes fisc (N-N-1))</t>
    </r>
  </si>
  <si>
    <t>J*</t>
  </si>
  <si>
    <t>Variation B.F.R (14+15+16+17)</t>
  </si>
  <si>
    <t>K</t>
  </si>
  <si>
    <r>
      <t>n</t>
    </r>
    <r>
      <rPr>
        <sz val="10"/>
        <rFont val="Times New Roman"/>
        <family val="1"/>
      </rPr>
      <t>+ (Variat Trésorerie (N-N-1))</t>
    </r>
  </si>
  <si>
    <t>L</t>
  </si>
  <si>
    <t>Variation F.R.N.G (J+K)</t>
  </si>
  <si>
    <r>
      <t>Autonomie Financiére:</t>
    </r>
    <r>
      <rPr>
        <sz val="10"/>
        <rFont val="Times New Roman"/>
        <family val="1"/>
      </rPr>
      <t xml:space="preserve">                               Capitaux Propres/Total Passif</t>
    </r>
  </si>
  <si>
    <r>
      <t>Solvabilité Générale:</t>
    </r>
    <r>
      <rPr>
        <sz val="10"/>
        <rFont val="Times New Roman"/>
        <family val="1"/>
      </rPr>
      <t xml:space="preserve"> Actif/Dettes</t>
    </r>
  </si>
  <si>
    <r>
      <t>Financement stable:</t>
    </r>
    <r>
      <rPr>
        <sz val="10"/>
        <rFont val="Times New Roman"/>
        <family val="1"/>
      </rPr>
      <t xml:space="preserve">                                    (Cap pro+emprunt)/Immo. Nettes</t>
    </r>
  </si>
  <si>
    <r>
      <t xml:space="preserve">Trésorerie: </t>
    </r>
    <r>
      <rPr>
        <sz val="10"/>
        <rFont val="Times New Roman"/>
        <family val="1"/>
      </rPr>
      <t>créances -1an+banque/dettes -1an</t>
    </r>
  </si>
  <si>
    <r>
      <t xml:space="preserve">Rentabilité Financiére:  </t>
    </r>
    <r>
      <rPr>
        <sz val="10"/>
        <rFont val="Times New Roman"/>
        <family val="1"/>
      </rPr>
      <t xml:space="preserve">                                                     Resultat net/Capitaux propres</t>
    </r>
  </si>
  <si>
    <r>
      <t xml:space="preserve">Taux marge nette: </t>
    </r>
    <r>
      <rPr>
        <sz val="10"/>
        <rFont val="Times New Roman"/>
        <family val="1"/>
      </rPr>
      <t>Resultat net/CA</t>
    </r>
  </si>
  <si>
    <r>
      <t xml:space="preserve">B.F.R en Jour CA: </t>
    </r>
    <r>
      <rPr>
        <sz val="10"/>
        <rFont val="Times New Roman"/>
        <family val="1"/>
      </rPr>
      <t>B.F.R x 360/CA</t>
    </r>
  </si>
  <si>
    <t>(I) Variation FRNG=FRNG (N) - FRNG (N-1)=(C-C)</t>
  </si>
  <si>
    <t>(J) Variation BFR=BFR (N) - BFR (N-1)=(F-F)</t>
  </si>
  <si>
    <t>COUT COMPLET</t>
  </si>
  <si>
    <t>Période 3</t>
  </si>
  <si>
    <t xml:space="preserve">        620 200,00</t>
  </si>
  <si>
    <t xml:space="preserve">        480 800,00</t>
  </si>
  <si>
    <t xml:space="preserve">        727 269,74</t>
  </si>
  <si>
    <t xml:space="preserve">        296 465,42</t>
  </si>
  <si>
    <t xml:space="preserve">        283 580,31</t>
  </si>
  <si>
    <t xml:space="preserve">      1 307 315,47</t>
  </si>
  <si>
    <t xml:space="preserve">      1 788 115,47</t>
  </si>
  <si>
    <t xml:space="preserve">        254 979,96</t>
  </si>
  <si>
    <t xml:space="preserve">         31 851,56</t>
  </si>
  <si>
    <t xml:space="preserve">      1 286 831,52</t>
  </si>
  <si>
    <t xml:space="preserve">        250 000,00</t>
  </si>
  <si>
    <t xml:space="preserve">        235 360,95</t>
  </si>
  <si>
    <t xml:space="preserve">         15 923,00</t>
  </si>
  <si>
    <t xml:space="preserve">        501 283,95</t>
  </si>
  <si>
    <t>1 828 470,00</t>
  </si>
  <si>
    <t>814 880,00</t>
  </si>
  <si>
    <t>2 643 350,00</t>
  </si>
  <si>
    <t>249 771,55</t>
  </si>
  <si>
    <t>1 064 651,55</t>
  </si>
  <si>
    <t>2 893 121,55</t>
  </si>
  <si>
    <t>879 232,86</t>
  </si>
  <si>
    <t>532 932,83</t>
  </si>
  <si>
    <t>1 412 165,69</t>
  </si>
  <si>
    <t>244 420,00</t>
  </si>
  <si>
    <t>19 775,00</t>
  </si>
  <si>
    <t>76 800,00</t>
  </si>
  <si>
    <t>96 575,00</t>
  </si>
  <si>
    <t>140 127,27</t>
  </si>
  <si>
    <t>80 072,73</t>
  </si>
  <si>
    <t>220 200,00</t>
  </si>
  <si>
    <t>237 300,00</t>
  </si>
  <si>
    <t>128 000,00</t>
  </si>
  <si>
    <t>365 300,00</t>
  </si>
  <si>
    <t>105 354,10</t>
  </si>
  <si>
    <t>100 196,40</t>
  </si>
  <si>
    <t>205 550,50</t>
  </si>
  <si>
    <t>4 725,66</t>
  </si>
  <si>
    <t>2 200,00</t>
  </si>
  <si>
    <t>4 499,72</t>
  </si>
  <si>
    <t>255 027,04</t>
  </si>
  <si>
    <t>11 221,10</t>
  </si>
  <si>
    <t>1 537 329,23</t>
  </si>
  <si>
    <t>1 011 607,62</t>
  </si>
  <si>
    <t>2 833 106,82</t>
  </si>
  <si>
    <t>10 259,83</t>
  </si>
  <si>
    <t>22 500,00</t>
  </si>
  <si>
    <t>-12 240,17</t>
  </si>
  <si>
    <t>60 014,73</t>
  </si>
  <si>
    <t>47 774,56</t>
  </si>
  <si>
    <t>15 923,00</t>
  </si>
  <si>
    <t>31 851,56</t>
  </si>
  <si>
    <t>ENTREPRISE 1 PERIODE 3</t>
  </si>
  <si>
    <t>STOCK INTIAL (VALEUR)</t>
  </si>
  <si>
    <t>STOCK FINAL (VALEUR)</t>
  </si>
  <si>
    <t>STOCK FINAL VALEUR)</t>
  </si>
  <si>
    <t>TRESORERIE (simstrate) équipe n°</t>
  </si>
  <si>
    <t>PERIODE</t>
  </si>
  <si>
    <t xml:space="preserve">Chiffre d'affaires </t>
  </si>
  <si>
    <t>TOTAL ENCAISSEMENT (A)</t>
  </si>
  <si>
    <t>Charges exceptionnelles</t>
  </si>
  <si>
    <t>TOTAL DECAISSEMENT (B)</t>
  </si>
  <si>
    <t>SOLDE ANTERIEUR</t>
  </si>
  <si>
    <t>SOLDE FINAL</t>
  </si>
  <si>
    <t>Encaissements</t>
  </si>
  <si>
    <t>Remboursements</t>
  </si>
  <si>
    <t xml:space="preserve">Encaissements   </t>
  </si>
  <si>
    <t>Produits financiers + Rembt Assurance</t>
  </si>
  <si>
    <t xml:space="preserve">Subvention reçue   </t>
  </si>
  <si>
    <t>Décaissements</t>
  </si>
  <si>
    <t>Dettes fiscales (N-1)</t>
  </si>
  <si>
    <t>VARIATION NETTE DE TRESO. (A-B)</t>
  </si>
  <si>
    <r>
      <t>Echéancier des emprunts</t>
    </r>
    <r>
      <rPr>
        <sz val="10"/>
        <rFont val="Times New Roman"/>
        <family val="1"/>
      </rPr>
      <t xml:space="preserve">               Période</t>
    </r>
  </si>
  <si>
    <t>Achats matières</t>
  </si>
  <si>
    <t>Variations Clients (Clients (N-1) - Clients N)</t>
  </si>
  <si>
    <t>Budget qualité</t>
  </si>
  <si>
    <t>Coût Publicité et Action commerciale</t>
  </si>
  <si>
    <t>Coût fixes de production</t>
  </si>
  <si>
    <t>Primes  d'assurances</t>
  </si>
  <si>
    <t>Coûts d'entretien</t>
  </si>
  <si>
    <t>Distribution de dividendes</t>
  </si>
  <si>
    <t>Remboursements d'emprunt</t>
  </si>
  <si>
    <t>Réduction de capital</t>
  </si>
  <si>
    <t>Variation fournisseur (Fournisseur (N-1) - Fournisseur (N)</t>
  </si>
  <si>
    <t>Cession de machines</t>
  </si>
  <si>
    <t>Achats de machines</t>
  </si>
  <si>
    <t>Charge personnel (Salaire, embauche, licenciement, format)</t>
  </si>
  <si>
    <t>EMPRUNT NOUVEAU</t>
  </si>
  <si>
    <t>ACHAT MACHINE</t>
  </si>
  <si>
    <t>REMBOURSEMENT EMPRUNT</t>
  </si>
  <si>
    <t>199786(a)</t>
  </si>
  <si>
    <t>108719(b)</t>
  </si>
  <si>
    <t>(a)(308506*1680000/2594220)</t>
  </si>
  <si>
    <t>(b)(308506*914220/2594220)</t>
  </si>
  <si>
    <t>ACHAT D UNE MACHINE</t>
  </si>
  <si>
    <t>PAS D'ACHAT MACHINE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</si>
</sst>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ck"/>
      <right style="thick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ck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7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0" borderId="11" xfId="0" applyFont="1" applyBorder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0" fontId="0" fillId="36" borderId="10" xfId="0" applyFill="1" applyBorder="1" applyAlignment="1">
      <alignment/>
    </xf>
    <xf numFmtId="1" fontId="0" fillId="35" borderId="10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36" borderId="15" xfId="0" applyFill="1" applyBorder="1" applyAlignment="1">
      <alignment/>
    </xf>
    <xf numFmtId="1" fontId="0" fillId="35" borderId="15" xfId="0" applyNumberFormat="1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1" fontId="3" fillId="35" borderId="18" xfId="0" applyNumberFormat="1" applyFont="1" applyFill="1" applyBorder="1" applyAlignment="1" applyProtection="1">
      <alignment/>
      <protection locked="0"/>
    </xf>
    <xf numFmtId="2" fontId="3" fillId="37" borderId="18" xfId="0" applyNumberFormat="1" applyFont="1" applyFill="1" applyBorder="1" applyAlignment="1">
      <alignment/>
    </xf>
    <xf numFmtId="1" fontId="3" fillId="37" borderId="18" xfId="0" applyNumberFormat="1" applyFont="1" applyFill="1" applyBorder="1" applyAlignment="1">
      <alignment/>
    </xf>
    <xf numFmtId="1" fontId="3" fillId="37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1" fontId="0" fillId="35" borderId="21" xfId="0" applyNumberFormat="1" applyFill="1" applyBorder="1" applyAlignment="1" applyProtection="1">
      <alignment/>
      <protection locked="0"/>
    </xf>
    <xf numFmtId="0" fontId="0" fillId="36" borderId="21" xfId="0" applyFill="1" applyBorder="1" applyAlignment="1">
      <alignment/>
    </xf>
    <xf numFmtId="1" fontId="0" fillId="35" borderId="22" xfId="0" applyNumberFormat="1" applyFill="1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1" fontId="3" fillId="37" borderId="24" xfId="0" applyNumberFormat="1" applyFont="1" applyFill="1" applyBorder="1" applyAlignment="1" applyProtection="1">
      <alignment/>
      <protection locked="0"/>
    </xf>
    <xf numFmtId="1" fontId="3" fillId="37" borderId="24" xfId="0" applyNumberFormat="1" applyFont="1" applyFill="1" applyBorder="1" applyAlignment="1">
      <alignment/>
    </xf>
    <xf numFmtId="1" fontId="3" fillId="37" borderId="25" xfId="0" applyNumberFormat="1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0" fillId="0" borderId="26" xfId="0" applyBorder="1" applyAlignment="1">
      <alignment vertical="center" wrapText="1"/>
    </xf>
    <xf numFmtId="0" fontId="0" fillId="36" borderId="27" xfId="0" applyFill="1" applyBorder="1" applyAlignment="1">
      <alignment/>
    </xf>
    <xf numFmtId="1" fontId="0" fillId="35" borderId="27" xfId="0" applyNumberFormat="1" applyFill="1" applyBorder="1" applyAlignment="1" applyProtection="1">
      <alignment/>
      <protection locked="0"/>
    </xf>
    <xf numFmtId="1" fontId="0" fillId="35" borderId="28" xfId="0" applyNumberFormat="1" applyFill="1" applyBorder="1" applyAlignment="1" applyProtection="1">
      <alignment/>
      <protection locked="0"/>
    </xf>
    <xf numFmtId="1" fontId="5" fillId="37" borderId="18" xfId="0" applyNumberFormat="1" applyFont="1" applyFill="1" applyBorder="1" applyAlignment="1">
      <alignment/>
    </xf>
    <xf numFmtId="1" fontId="6" fillId="37" borderId="18" xfId="0" applyNumberFormat="1" applyFont="1" applyFill="1" applyBorder="1" applyAlignment="1">
      <alignment/>
    </xf>
    <xf numFmtId="1" fontId="6" fillId="37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" fontId="0" fillId="37" borderId="21" xfId="0" applyNumberFormat="1" applyFill="1" applyBorder="1" applyAlignment="1">
      <alignment/>
    </xf>
    <xf numFmtId="2" fontId="0" fillId="35" borderId="21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>
      <alignment/>
    </xf>
    <xf numFmtId="1" fontId="0" fillId="37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13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35" borderId="0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2" fontId="5" fillId="37" borderId="36" xfId="0" applyNumberFormat="1" applyFont="1" applyFill="1" applyBorder="1" applyAlignment="1">
      <alignment/>
    </xf>
    <xf numFmtId="2" fontId="0" fillId="37" borderId="26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36" xfId="0" applyNumberFormat="1" applyFill="1" applyBorder="1" applyAlignment="1">
      <alignment/>
    </xf>
    <xf numFmtId="0" fontId="8" fillId="0" borderId="35" xfId="0" applyFont="1" applyBorder="1" applyAlignment="1">
      <alignment/>
    </xf>
    <xf numFmtId="10" fontId="0" fillId="0" borderId="0" xfId="51" applyNumberFormat="1" applyFont="1" applyBorder="1" applyAlignment="1">
      <alignment/>
    </xf>
    <xf numFmtId="9" fontId="0" fillId="0" borderId="0" xfId="51" applyFont="1" applyBorder="1" applyAlignment="1">
      <alignment/>
    </xf>
    <xf numFmtId="9" fontId="0" fillId="37" borderId="0" xfId="51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7" xfId="0" applyFill="1" applyBorder="1" applyAlignment="1">
      <alignment/>
    </xf>
    <xf numFmtId="0" fontId="0" fillId="35" borderId="36" xfId="0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2" fontId="9" fillId="37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37" borderId="0" xfId="0" applyFill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Fill="1" applyAlignment="1">
      <alignment/>
    </xf>
    <xf numFmtId="2" fontId="0" fillId="37" borderId="0" xfId="0" applyNumberFormat="1" applyFill="1" applyBorder="1" applyAlignment="1">
      <alignment/>
    </xf>
    <xf numFmtId="2" fontId="0" fillId="38" borderId="0" xfId="0" applyNumberFormat="1" applyFill="1" applyBorder="1" applyAlignment="1">
      <alignment/>
    </xf>
    <xf numFmtId="2" fontId="0" fillId="38" borderId="27" xfId="0" applyNumberFormat="1" applyFill="1" applyBorder="1" applyAlignment="1">
      <alignment/>
    </xf>
    <xf numFmtId="2" fontId="0" fillId="35" borderId="36" xfId="0" applyNumberFormat="1" applyFill="1" applyBorder="1" applyAlignment="1" applyProtection="1">
      <alignment/>
      <protection locked="0"/>
    </xf>
    <xf numFmtId="0" fontId="0" fillId="0" borderId="48" xfId="0" applyBorder="1" applyAlignment="1">
      <alignment/>
    </xf>
    <xf numFmtId="2" fontId="0" fillId="38" borderId="49" xfId="0" applyNumberFormat="1" applyFill="1" applyBorder="1" applyAlignment="1">
      <alignment/>
    </xf>
    <xf numFmtId="2" fontId="0" fillId="38" borderId="21" xfId="0" applyNumberFormat="1" applyFill="1" applyBorder="1" applyAlignment="1">
      <alignment/>
    </xf>
    <xf numFmtId="2" fontId="9" fillId="37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0" xfId="0" applyFont="1" applyAlignment="1">
      <alignment/>
    </xf>
    <xf numFmtId="0" fontId="10" fillId="0" borderId="55" xfId="0" applyFont="1" applyBorder="1" applyAlignment="1">
      <alignment vertical="top" wrapText="1"/>
    </xf>
    <xf numFmtId="0" fontId="10" fillId="0" borderId="56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8" xfId="0" applyFont="1" applyBorder="1" applyAlignment="1">
      <alignment vertical="top" wrapText="1"/>
    </xf>
    <xf numFmtId="0" fontId="11" fillId="0" borderId="59" xfId="0" applyFont="1" applyBorder="1" applyAlignment="1">
      <alignment vertical="top" wrapText="1"/>
    </xf>
    <xf numFmtId="0" fontId="11" fillId="35" borderId="59" xfId="0" applyFont="1" applyFill="1" applyBorder="1" applyAlignment="1" applyProtection="1">
      <alignment vertical="top" wrapText="1"/>
      <protection locked="0"/>
    </xf>
    <xf numFmtId="0" fontId="11" fillId="35" borderId="60" xfId="0" applyFont="1" applyFill="1" applyBorder="1" applyAlignment="1" applyProtection="1">
      <alignment vertical="top" wrapText="1"/>
      <protection locked="0"/>
    </xf>
    <xf numFmtId="0" fontId="10" fillId="0" borderId="58" xfId="0" applyFont="1" applyBorder="1" applyAlignment="1">
      <alignment vertical="top" wrapText="1"/>
    </xf>
    <xf numFmtId="0" fontId="10" fillId="0" borderId="59" xfId="0" applyFont="1" applyBorder="1" applyAlignment="1">
      <alignment vertical="top" wrapText="1"/>
    </xf>
    <xf numFmtId="0" fontId="11" fillId="36" borderId="59" xfId="0" applyFont="1" applyFill="1" applyBorder="1" applyAlignment="1">
      <alignment vertical="top" wrapText="1"/>
    </xf>
    <xf numFmtId="0" fontId="11" fillId="36" borderId="61" xfId="0" applyFont="1" applyFill="1" applyBorder="1" applyAlignment="1">
      <alignment vertical="top" wrapText="1"/>
    </xf>
    <xf numFmtId="0" fontId="11" fillId="0" borderId="59" xfId="0" applyFont="1" applyFill="1" applyBorder="1" applyAlignment="1" applyProtection="1">
      <alignment vertical="top" wrapText="1"/>
      <protection/>
    </xf>
    <xf numFmtId="0" fontId="11" fillId="0" borderId="61" xfId="0" applyFont="1" applyFill="1" applyBorder="1" applyAlignment="1" applyProtection="1">
      <alignment vertical="top" wrapText="1"/>
      <protection/>
    </xf>
    <xf numFmtId="0" fontId="11" fillId="0" borderId="62" xfId="0" applyFont="1" applyFill="1" applyBorder="1" applyAlignment="1" applyProtection="1">
      <alignment vertical="top" wrapText="1"/>
      <protection/>
    </xf>
    <xf numFmtId="0" fontId="10" fillId="0" borderId="63" xfId="0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0" fontId="11" fillId="36" borderId="64" xfId="0" applyFont="1" applyFill="1" applyBorder="1" applyAlignment="1">
      <alignment vertical="top" wrapText="1"/>
    </xf>
    <xf numFmtId="0" fontId="11" fillId="36" borderId="65" xfId="0" applyFont="1" applyFill="1" applyBorder="1" applyAlignment="1">
      <alignment vertical="top" wrapText="1"/>
    </xf>
    <xf numFmtId="0" fontId="13" fillId="0" borderId="49" xfId="50" applyFont="1" applyBorder="1" applyAlignment="1">
      <alignment horizontal="center" vertical="center" wrapText="1"/>
      <protection/>
    </xf>
    <xf numFmtId="1" fontId="13" fillId="0" borderId="10" xfId="5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13" fillId="0" borderId="10" xfId="50" applyFont="1" applyBorder="1" applyAlignment="1">
      <alignment horizontal="left"/>
      <protection/>
    </xf>
    <xf numFmtId="0" fontId="14" fillId="0" borderId="10" xfId="50" applyFont="1" applyBorder="1">
      <alignment/>
      <protection/>
    </xf>
    <xf numFmtId="1" fontId="14" fillId="35" borderId="10" xfId="50" applyNumberFormat="1" applyFont="1" applyFill="1" applyBorder="1" applyProtection="1">
      <alignment/>
      <protection locked="0"/>
    </xf>
    <xf numFmtId="0" fontId="5" fillId="0" borderId="0" xfId="0" applyFont="1" applyAlignment="1">
      <alignment/>
    </xf>
    <xf numFmtId="0" fontId="13" fillId="36" borderId="10" xfId="50" applyFont="1" applyFill="1" applyBorder="1" applyAlignment="1">
      <alignment horizontal="left"/>
      <protection/>
    </xf>
    <xf numFmtId="0" fontId="14" fillId="36" borderId="10" xfId="50" applyFont="1" applyFill="1" applyBorder="1">
      <alignment/>
      <protection/>
    </xf>
    <xf numFmtId="1" fontId="14" fillId="37" borderId="10" xfId="50" applyNumberFormat="1" applyFont="1" applyFill="1" applyBorder="1">
      <alignment/>
      <protection/>
    </xf>
    <xf numFmtId="0" fontId="14" fillId="36" borderId="15" xfId="50" applyFont="1" applyFill="1" applyBorder="1">
      <alignment/>
      <protection/>
    </xf>
    <xf numFmtId="1" fontId="14" fillId="35" borderId="15" xfId="50" applyNumberFormat="1" applyFont="1" applyFill="1" applyBorder="1" applyProtection="1">
      <alignment/>
      <protection locked="0"/>
    </xf>
    <xf numFmtId="0" fontId="13" fillId="0" borderId="66" xfId="50" applyFont="1" applyBorder="1" applyAlignment="1">
      <alignment horizontal="left"/>
      <protection/>
    </xf>
    <xf numFmtId="0" fontId="14" fillId="0" borderId="66" xfId="50" applyFont="1" applyBorder="1">
      <alignment/>
      <protection/>
    </xf>
    <xf numFmtId="1" fontId="14" fillId="0" borderId="67" xfId="50" applyNumberFormat="1" applyFont="1" applyBorder="1">
      <alignment/>
      <protection/>
    </xf>
    <xf numFmtId="0" fontId="13" fillId="36" borderId="15" xfId="50" applyFont="1" applyFill="1" applyBorder="1" applyAlignment="1">
      <alignment horizontal="left"/>
      <protection/>
    </xf>
    <xf numFmtId="0" fontId="14" fillId="36" borderId="27" xfId="50" applyFont="1" applyFill="1" applyBorder="1">
      <alignment/>
      <protection/>
    </xf>
    <xf numFmtId="1" fontId="14" fillId="37" borderId="27" xfId="50" applyNumberFormat="1" applyFont="1" applyFill="1" applyBorder="1">
      <alignment/>
      <protection/>
    </xf>
    <xf numFmtId="0" fontId="14" fillId="0" borderId="67" xfId="50" applyFont="1" applyBorder="1">
      <alignment/>
      <protection/>
    </xf>
    <xf numFmtId="0" fontId="13" fillId="0" borderId="0" xfId="50" applyFont="1" applyAlignment="1">
      <alignment horizontal="left"/>
      <protection/>
    </xf>
    <xf numFmtId="0" fontId="14" fillId="0" borderId="0" xfId="50" applyFont="1">
      <alignment/>
      <protection/>
    </xf>
    <xf numFmtId="1" fontId="14" fillId="0" borderId="0" xfId="50" applyNumberFormat="1" applyFont="1">
      <alignment/>
      <protection/>
    </xf>
    <xf numFmtId="0" fontId="13" fillId="0" borderId="0" xfId="50" applyFont="1">
      <alignment/>
      <protection/>
    </xf>
    <xf numFmtId="0" fontId="14" fillId="0" borderId="0" xfId="50" applyFont="1" applyAlignment="1">
      <alignment horizontal="left"/>
      <protection/>
    </xf>
    <xf numFmtId="0" fontId="13" fillId="0" borderId="68" xfId="50" applyFont="1" applyBorder="1" applyAlignment="1">
      <alignment horizontal="left"/>
      <protection/>
    </xf>
    <xf numFmtId="0" fontId="13" fillId="36" borderId="68" xfId="50" applyFont="1" applyFill="1" applyBorder="1" applyAlignment="1">
      <alignment horizontal="left"/>
      <protection/>
    </xf>
    <xf numFmtId="0" fontId="15" fillId="0" borderId="10" xfId="50" applyFont="1" applyBorder="1">
      <alignment/>
      <protection/>
    </xf>
    <xf numFmtId="1" fontId="14" fillId="37" borderId="10" xfId="50" applyNumberFormat="1" applyFont="1" applyFill="1" applyBorder="1" applyProtection="1">
      <alignment/>
      <protection locked="0"/>
    </xf>
    <xf numFmtId="1" fontId="14" fillId="37" borderId="10" xfId="50" applyNumberFormat="1" applyFont="1" applyFill="1" applyBorder="1" applyProtection="1">
      <alignment/>
      <protection/>
    </xf>
    <xf numFmtId="0" fontId="14" fillId="36" borderId="10" xfId="50" applyFont="1" applyFill="1" applyBorder="1" applyAlignment="1">
      <alignment/>
      <protection/>
    </xf>
    <xf numFmtId="2" fontId="14" fillId="35" borderId="10" xfId="50" applyNumberFormat="1" applyFont="1" applyFill="1" applyBorder="1" applyProtection="1">
      <alignment/>
      <protection locked="0"/>
    </xf>
    <xf numFmtId="0" fontId="13" fillId="36" borderId="69" xfId="50" applyFont="1" applyFill="1" applyBorder="1" applyAlignment="1">
      <alignment horizontal="left"/>
      <protection/>
    </xf>
    <xf numFmtId="0" fontId="14" fillId="36" borderId="70" xfId="50" applyFont="1" applyFill="1" applyBorder="1">
      <alignment/>
      <protection/>
    </xf>
    <xf numFmtId="2" fontId="14" fillId="35" borderId="15" xfId="50" applyNumberFormat="1" applyFont="1" applyFill="1" applyBorder="1" applyProtection="1">
      <alignment/>
      <protection locked="0"/>
    </xf>
    <xf numFmtId="0" fontId="13" fillId="36" borderId="66" xfId="50" applyFont="1" applyFill="1" applyBorder="1" applyAlignment="1">
      <alignment horizontal="left"/>
      <protection/>
    </xf>
    <xf numFmtId="0" fontId="14" fillId="36" borderId="67" xfId="50" applyFont="1" applyFill="1" applyBorder="1">
      <alignment/>
      <protection/>
    </xf>
    <xf numFmtId="1" fontId="13" fillId="0" borderId="0" xfId="50" applyNumberFormat="1" applyFont="1">
      <alignment/>
      <protection/>
    </xf>
    <xf numFmtId="1" fontId="13" fillId="0" borderId="0" xfId="50" applyNumberFormat="1" applyFont="1" applyBorder="1">
      <alignment/>
      <protection/>
    </xf>
    <xf numFmtId="2" fontId="0" fillId="0" borderId="24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72" xfId="0" applyFont="1" applyBorder="1" applyAlignment="1">
      <alignment/>
    </xf>
    <xf numFmtId="0" fontId="14" fillId="0" borderId="54" xfId="0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74" xfId="0" applyFont="1" applyBorder="1" applyAlignment="1">
      <alignment/>
    </xf>
    <xf numFmtId="0" fontId="14" fillId="0" borderId="75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43" xfId="0" applyFont="1" applyBorder="1" applyAlignment="1">
      <alignment/>
    </xf>
    <xf numFmtId="0" fontId="14" fillId="35" borderId="10" xfId="0" applyFont="1" applyFill="1" applyBorder="1" applyAlignment="1" applyProtection="1">
      <alignment/>
      <protection locked="0"/>
    </xf>
    <xf numFmtId="0" fontId="14" fillId="35" borderId="13" xfId="0" applyFont="1" applyFill="1" applyBorder="1" applyAlignment="1" applyProtection="1">
      <alignment/>
      <protection locked="0"/>
    </xf>
    <xf numFmtId="0" fontId="14" fillId="0" borderId="77" xfId="0" applyFont="1" applyBorder="1" applyAlignment="1">
      <alignment/>
    </xf>
    <xf numFmtId="0" fontId="14" fillId="35" borderId="78" xfId="0" applyFont="1" applyFill="1" applyBorder="1" applyAlignment="1" applyProtection="1">
      <alignment/>
      <protection locked="0"/>
    </xf>
    <xf numFmtId="0" fontId="14" fillId="35" borderId="79" xfId="0" applyFont="1" applyFill="1" applyBorder="1" applyAlignment="1" applyProtection="1">
      <alignment/>
      <protection locked="0"/>
    </xf>
    <xf numFmtId="0" fontId="14" fillId="35" borderId="80" xfId="0" applyFont="1" applyFill="1" applyBorder="1" applyAlignment="1" applyProtection="1">
      <alignment/>
      <protection locked="0"/>
    </xf>
    <xf numFmtId="0" fontId="14" fillId="37" borderId="81" xfId="0" applyFont="1" applyFill="1" applyBorder="1" applyAlignment="1">
      <alignment/>
    </xf>
    <xf numFmtId="0" fontId="14" fillId="0" borderId="82" xfId="0" applyFont="1" applyBorder="1" applyAlignment="1">
      <alignment/>
    </xf>
    <xf numFmtId="0" fontId="14" fillId="37" borderId="0" xfId="0" applyFont="1" applyFill="1" applyAlignment="1">
      <alignment/>
    </xf>
    <xf numFmtId="0" fontId="14" fillId="0" borderId="74" xfId="0" applyFont="1" applyBorder="1" applyAlignment="1">
      <alignment/>
    </xf>
    <xf numFmtId="0" fontId="14" fillId="37" borderId="46" xfId="0" applyFont="1" applyFill="1" applyBorder="1" applyAlignment="1">
      <alignment/>
    </xf>
    <xf numFmtId="0" fontId="14" fillId="37" borderId="83" xfId="0" applyFont="1" applyFill="1" applyBorder="1" applyAlignment="1">
      <alignment/>
    </xf>
    <xf numFmtId="0" fontId="14" fillId="35" borderId="10" xfId="0" applyFont="1" applyFill="1" applyBorder="1" applyAlignment="1" applyProtection="1">
      <alignment/>
      <protection/>
    </xf>
    <xf numFmtId="0" fontId="14" fillId="37" borderId="78" xfId="0" applyFont="1" applyFill="1" applyBorder="1" applyAlignment="1">
      <alignment/>
    </xf>
    <xf numFmtId="0" fontId="14" fillId="37" borderId="80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39" borderId="10" xfId="0" applyFont="1" applyFill="1" applyBorder="1" applyAlignment="1" applyProtection="1">
      <alignment/>
      <protection locked="0"/>
    </xf>
    <xf numFmtId="0" fontId="14" fillId="0" borderId="15" xfId="0" applyFont="1" applyBorder="1" applyAlignment="1">
      <alignment/>
    </xf>
    <xf numFmtId="0" fontId="14" fillId="0" borderId="21" xfId="0" applyFont="1" applyBorder="1" applyAlignment="1">
      <alignment/>
    </xf>
    <xf numFmtId="0" fontId="5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9" fillId="0" borderId="10" xfId="0" applyFont="1" applyFill="1" applyBorder="1" applyAlignment="1">
      <alignment/>
    </xf>
    <xf numFmtId="2" fontId="0" fillId="0" borderId="24" xfId="0" applyNumberFormat="1" applyBorder="1" applyAlignment="1">
      <alignment horizontal="center"/>
    </xf>
    <xf numFmtId="3" fontId="49" fillId="0" borderId="10" xfId="0" applyNumberFormat="1" applyFont="1" applyFill="1" applyBorder="1" applyAlignment="1">
      <alignment/>
    </xf>
    <xf numFmtId="0" fontId="35" fillId="34" borderId="0" xfId="0" applyFont="1" applyFill="1" applyAlignment="1">
      <alignment/>
    </xf>
    <xf numFmtId="0" fontId="34" fillId="0" borderId="0" xfId="0" applyFont="1" applyAlignment="1">
      <alignment/>
    </xf>
    <xf numFmtId="0" fontId="34" fillId="34" borderId="0" xfId="0" applyFont="1" applyFill="1" applyAlignment="1">
      <alignment/>
    </xf>
    <xf numFmtId="0" fontId="7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9" fillId="40" borderId="10" xfId="0" applyFont="1" applyFill="1" applyBorder="1" applyAlignment="1">
      <alignment/>
    </xf>
    <xf numFmtId="0" fontId="49" fillId="40" borderId="1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8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6" fillId="37" borderId="77" xfId="0" applyNumberFormat="1" applyFont="1" applyFill="1" applyBorder="1" applyAlignment="1">
      <alignment horizontal="center"/>
    </xf>
    <xf numFmtId="2" fontId="6" fillId="37" borderId="86" xfId="0" applyNumberFormat="1" applyFont="1" applyFill="1" applyBorder="1" applyAlignment="1">
      <alignment horizontal="center"/>
    </xf>
    <xf numFmtId="2" fontId="6" fillId="37" borderId="87" xfId="0" applyNumberFormat="1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5" fillId="0" borderId="88" xfId="0" applyFont="1" applyBorder="1" applyAlignment="1">
      <alignment horizontal="center" vertical="distributed"/>
    </xf>
    <xf numFmtId="0" fontId="0" fillId="0" borderId="89" xfId="0" applyBorder="1" applyAlignment="1">
      <alignment horizontal="center" vertical="distributed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97" xfId="0" applyNumberFormat="1" applyBorder="1" applyAlignment="1">
      <alignment horizontal="center"/>
    </xf>
    <xf numFmtId="0" fontId="0" fillId="0" borderId="98" xfId="0" applyBorder="1" applyAlignment="1">
      <alignment horizontal="center" vertical="distributed"/>
    </xf>
    <xf numFmtId="0" fontId="0" fillId="0" borderId="37" xfId="0" applyBorder="1" applyAlignment="1">
      <alignment horizontal="center" vertic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49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 textRotation="90"/>
      <protection/>
    </xf>
    <xf numFmtId="0" fontId="13" fillId="0" borderId="66" xfId="50" applyFont="1" applyBorder="1" applyAlignment="1">
      <alignment horizontal="center" vertical="center" textRotation="90"/>
      <protection/>
    </xf>
    <xf numFmtId="0" fontId="13" fillId="0" borderId="15" xfId="50" applyFont="1" applyBorder="1" applyAlignment="1">
      <alignment horizontal="center" vertical="center" textRotation="90"/>
      <protection/>
    </xf>
    <xf numFmtId="0" fontId="13" fillId="0" borderId="27" xfId="50" applyFont="1" applyBorder="1" applyAlignment="1">
      <alignment horizontal="center" vertical="center" textRotation="90"/>
      <protection/>
    </xf>
    <xf numFmtId="0" fontId="13" fillId="0" borderId="21" xfId="50" applyFont="1" applyBorder="1" applyAlignment="1">
      <alignment horizontal="center" vertical="center" textRotation="90"/>
      <protection/>
    </xf>
    <xf numFmtId="0" fontId="14" fillId="36" borderId="69" xfId="50" applyFont="1" applyFill="1" applyBorder="1" applyAlignment="1">
      <alignment horizontal="left" wrapText="1"/>
      <protection/>
    </xf>
    <xf numFmtId="0" fontId="14" fillId="36" borderId="70" xfId="50" applyFont="1" applyFill="1" applyBorder="1" applyAlignment="1">
      <alignment wrapText="1"/>
      <protection/>
    </xf>
    <xf numFmtId="0" fontId="14" fillId="36" borderId="102" xfId="50" applyFont="1" applyFill="1" applyBorder="1" applyAlignment="1">
      <alignment horizontal="left" wrapText="1"/>
      <protection/>
    </xf>
    <xf numFmtId="0" fontId="14" fillId="36" borderId="0" xfId="50" applyFont="1" applyFill="1" applyBorder="1" applyAlignment="1">
      <alignment wrapText="1"/>
      <protection/>
    </xf>
    <xf numFmtId="0" fontId="14" fillId="36" borderId="103" xfId="50" applyFont="1" applyFill="1" applyBorder="1" applyAlignment="1">
      <alignment/>
      <protection/>
    </xf>
    <xf numFmtId="0" fontId="14" fillId="36" borderId="49" xfId="50" applyFont="1" applyFill="1" applyBorder="1" applyAlignment="1">
      <alignment/>
      <protection/>
    </xf>
    <xf numFmtId="1" fontId="14" fillId="37" borderId="15" xfId="50" applyNumberFormat="1" applyFont="1" applyFill="1" applyBorder="1" applyAlignment="1">
      <alignment vertical="center"/>
      <protection/>
    </xf>
    <xf numFmtId="1" fontId="14" fillId="37" borderId="27" xfId="50" applyNumberFormat="1" applyFont="1" applyFill="1" applyBorder="1" applyAlignment="1">
      <alignment vertical="center"/>
      <protection/>
    </xf>
    <xf numFmtId="1" fontId="14" fillId="37" borderId="21" xfId="50" applyNumberFormat="1" applyFont="1" applyFill="1" applyBorder="1" applyAlignment="1">
      <alignment vertical="center"/>
      <protection/>
    </xf>
    <xf numFmtId="1" fontId="14" fillId="37" borderId="10" xfId="50" applyNumberFormat="1" applyFont="1" applyFill="1" applyBorder="1" applyAlignment="1">
      <alignment vertical="center"/>
      <protection/>
    </xf>
    <xf numFmtId="0" fontId="13" fillId="36" borderId="69" xfId="50" applyFont="1" applyFill="1" applyBorder="1" applyAlignment="1">
      <alignment horizontal="left" wrapText="1"/>
      <protection/>
    </xf>
    <xf numFmtId="0" fontId="14" fillId="36" borderId="103" xfId="50" applyFont="1" applyFill="1" applyBorder="1" applyAlignment="1">
      <alignment wrapText="1"/>
      <protection/>
    </xf>
    <xf numFmtId="0" fontId="14" fillId="36" borderId="49" xfId="50" applyFont="1" applyFill="1" applyBorder="1" applyAlignment="1">
      <alignment wrapText="1"/>
      <protection/>
    </xf>
    <xf numFmtId="2" fontId="14" fillId="35" borderId="15" xfId="50" applyNumberFormat="1" applyFont="1" applyFill="1" applyBorder="1" applyAlignment="1" applyProtection="1">
      <alignment/>
      <protection locked="0"/>
    </xf>
    <xf numFmtId="2" fontId="14" fillId="35" borderId="21" xfId="50" applyNumberFormat="1" applyFont="1" applyFill="1" applyBorder="1" applyAlignment="1" applyProtection="1">
      <alignment/>
      <protection locked="0"/>
    </xf>
    <xf numFmtId="0" fontId="13" fillId="36" borderId="69" xfId="50" applyFont="1" applyFill="1" applyBorder="1" applyAlignment="1">
      <alignment wrapText="1"/>
      <protection/>
    </xf>
    <xf numFmtId="0" fontId="14" fillId="36" borderId="104" xfId="50" applyFont="1" applyFill="1" applyBorder="1" applyAlignment="1">
      <alignment wrapText="1"/>
      <protection/>
    </xf>
    <xf numFmtId="0" fontId="14" fillId="36" borderId="59" xfId="50" applyFont="1" applyFill="1" applyBorder="1" applyAlignment="1">
      <alignment wrapText="1"/>
      <protection/>
    </xf>
    <xf numFmtId="0" fontId="12" fillId="35" borderId="21" xfId="50" applyFont="1" applyFill="1" applyBorder="1" applyAlignment="1" applyProtection="1">
      <alignment/>
      <protection locked="0"/>
    </xf>
    <xf numFmtId="0" fontId="12" fillId="0" borderId="104" xfId="50" applyFont="1" applyBorder="1" applyAlignment="1">
      <alignment wrapText="1"/>
      <protection/>
    </xf>
    <xf numFmtId="0" fontId="12" fillId="0" borderId="103" xfId="50" applyFont="1" applyBorder="1" applyAlignment="1">
      <alignment wrapText="1"/>
      <protection/>
    </xf>
    <xf numFmtId="0" fontId="12" fillId="0" borderId="59" xfId="50" applyFont="1" applyBorder="1" applyAlignment="1">
      <alignment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nalyse financière(4)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35.57421875" style="0" customWidth="1"/>
    <col min="2" max="2" width="18.00390625" style="0" customWidth="1"/>
    <col min="3" max="3" width="15.28125" style="0" customWidth="1"/>
    <col min="4" max="4" width="14.421875" style="0" customWidth="1"/>
    <col min="5" max="5" width="25.28125" style="0" customWidth="1"/>
    <col min="6" max="6" width="11.8515625" style="0" customWidth="1"/>
    <col min="7" max="7" width="12.57421875" style="0" customWidth="1"/>
  </cols>
  <sheetData>
    <row r="1" spans="1:8" ht="15">
      <c r="A1" s="7" t="s">
        <v>166</v>
      </c>
      <c r="B1" s="6"/>
      <c r="C1" s="6"/>
      <c r="D1" s="6"/>
      <c r="E1" s="6"/>
      <c r="F1" s="6"/>
      <c r="G1" s="6"/>
      <c r="H1" s="6"/>
    </row>
    <row r="2" spans="1:8" ht="15">
      <c r="A2" s="16" t="s">
        <v>35</v>
      </c>
      <c r="B2" s="2"/>
      <c r="C2" s="2"/>
      <c r="D2" s="6"/>
      <c r="E2" s="3"/>
      <c r="F2" s="10" t="s">
        <v>116</v>
      </c>
      <c r="G2" s="10" t="s">
        <v>117</v>
      </c>
      <c r="H2" s="6"/>
    </row>
    <row r="3" spans="1:8" ht="15">
      <c r="A3" s="4" t="s">
        <v>169</v>
      </c>
      <c r="B3" s="3"/>
      <c r="C3" s="2"/>
      <c r="D3" s="6"/>
      <c r="E3" s="10" t="s">
        <v>118</v>
      </c>
      <c r="F3" s="13">
        <v>24000</v>
      </c>
      <c r="G3" s="173">
        <v>8000</v>
      </c>
      <c r="H3" s="6"/>
    </row>
    <row r="4" spans="1:8" ht="15">
      <c r="A4" s="3" t="s">
        <v>1</v>
      </c>
      <c r="B4" s="2"/>
      <c r="C4" s="2"/>
      <c r="D4" s="6"/>
      <c r="E4" s="10" t="s">
        <v>119</v>
      </c>
      <c r="F4" s="173">
        <v>24000</v>
      </c>
      <c r="G4" s="173">
        <v>5079</v>
      </c>
      <c r="H4" s="6"/>
    </row>
    <row r="5" spans="1:8" ht="15">
      <c r="A5" s="2" t="s">
        <v>2</v>
      </c>
      <c r="B5" s="2" t="s">
        <v>19</v>
      </c>
      <c r="C5" s="2"/>
      <c r="D5" s="6"/>
      <c r="E5" s="10" t="s">
        <v>120</v>
      </c>
      <c r="F5" s="13">
        <v>0</v>
      </c>
      <c r="G5" s="13">
        <v>0</v>
      </c>
      <c r="H5" s="6"/>
    </row>
    <row r="6" spans="1:8" ht="15">
      <c r="A6" s="2" t="s">
        <v>4</v>
      </c>
      <c r="B6" s="2" t="s">
        <v>122</v>
      </c>
      <c r="C6" s="2"/>
      <c r="D6" s="6"/>
      <c r="E6" s="10" t="s">
        <v>372</v>
      </c>
      <c r="F6" s="13">
        <v>0</v>
      </c>
      <c r="G6" s="13">
        <v>0</v>
      </c>
      <c r="H6" s="6"/>
    </row>
    <row r="7" spans="1:8" ht="15">
      <c r="A7" s="2"/>
      <c r="B7" s="2"/>
      <c r="C7" s="4" t="s">
        <v>123</v>
      </c>
      <c r="D7" s="6"/>
      <c r="E7" s="10" t="s">
        <v>121</v>
      </c>
      <c r="F7" s="3">
        <v>0</v>
      </c>
      <c r="G7" s="3">
        <v>2921</v>
      </c>
      <c r="H7" s="6"/>
    </row>
    <row r="8" spans="1:8" ht="15">
      <c r="A8" s="3" t="s">
        <v>7</v>
      </c>
      <c r="B8" s="2"/>
      <c r="C8" s="2"/>
      <c r="D8" s="6"/>
      <c r="E8" s="10" t="s">
        <v>373</v>
      </c>
      <c r="F8" s="3">
        <v>0</v>
      </c>
      <c r="G8" s="3">
        <v>297680</v>
      </c>
      <c r="H8" s="6"/>
    </row>
    <row r="9" spans="1:8" ht="15">
      <c r="A9" s="2" t="s">
        <v>8</v>
      </c>
      <c r="B9" s="2" t="s">
        <v>124</v>
      </c>
      <c r="C9" s="2"/>
      <c r="D9" s="6"/>
      <c r="E9" s="6"/>
      <c r="F9" s="6"/>
      <c r="G9" s="6"/>
      <c r="H9" s="6"/>
    </row>
    <row r="10" spans="1:8" ht="15">
      <c r="A10" s="2" t="s">
        <v>10</v>
      </c>
      <c r="B10" s="2" t="s">
        <v>125</v>
      </c>
      <c r="C10" s="2"/>
      <c r="D10" s="6"/>
      <c r="E10" s="10" t="s">
        <v>406</v>
      </c>
      <c r="F10" s="210">
        <v>500000</v>
      </c>
      <c r="G10" s="6"/>
      <c r="H10" s="6"/>
    </row>
    <row r="11" spans="1:8" ht="15">
      <c r="A11" s="2" t="s">
        <v>12</v>
      </c>
      <c r="B11" s="2" t="s">
        <v>126</v>
      </c>
      <c r="C11" s="2"/>
      <c r="D11" s="6"/>
      <c r="E11" s="10" t="s">
        <v>407</v>
      </c>
      <c r="F11" s="2">
        <v>0</v>
      </c>
      <c r="G11" s="6"/>
      <c r="H11" s="6"/>
    </row>
    <row r="12" spans="1:8" ht="15">
      <c r="A12" s="2"/>
      <c r="B12" s="2"/>
      <c r="C12" s="4" t="s">
        <v>127</v>
      </c>
      <c r="D12" s="6"/>
      <c r="E12" s="6"/>
      <c r="F12" s="6"/>
      <c r="G12" s="8"/>
      <c r="H12" s="6"/>
    </row>
    <row r="13" spans="1:8" ht="15">
      <c r="A13" s="10" t="s">
        <v>15</v>
      </c>
      <c r="B13" s="10"/>
      <c r="C13" s="11" t="s">
        <v>128</v>
      </c>
      <c r="D13" s="6"/>
      <c r="E13" s="6"/>
      <c r="F13" s="7"/>
      <c r="G13" s="8"/>
      <c r="H13" s="6"/>
    </row>
    <row r="14" spans="1:8" s="1" customFormat="1" ht="15">
      <c r="A14" s="4" t="s">
        <v>170</v>
      </c>
      <c r="B14" s="3"/>
      <c r="C14" s="3"/>
      <c r="D14" s="7"/>
      <c r="E14" s="7"/>
      <c r="F14" s="7"/>
      <c r="G14" s="7"/>
      <c r="H14" s="7"/>
    </row>
    <row r="15" spans="1:8" ht="15">
      <c r="A15" s="3" t="s">
        <v>17</v>
      </c>
      <c r="B15" s="2"/>
      <c r="C15" s="2"/>
      <c r="D15" s="6"/>
      <c r="E15" s="6"/>
      <c r="F15" s="6"/>
      <c r="G15" s="6"/>
      <c r="H15" s="6"/>
    </row>
    <row r="16" spans="1:8" ht="15">
      <c r="A16" s="2" t="s">
        <v>18</v>
      </c>
      <c r="B16" s="2" t="s">
        <v>19</v>
      </c>
      <c r="C16" s="2"/>
      <c r="D16" s="6"/>
      <c r="E16" s="6"/>
      <c r="F16" s="6"/>
      <c r="G16" s="6"/>
      <c r="H16" s="6"/>
    </row>
    <row r="17" spans="1:8" ht="15">
      <c r="A17" s="2" t="s">
        <v>20</v>
      </c>
      <c r="B17" s="2">
        <v>0</v>
      </c>
      <c r="C17" s="2"/>
      <c r="D17" s="6"/>
      <c r="E17" s="6"/>
      <c r="F17" s="6"/>
      <c r="G17" s="6"/>
      <c r="H17" s="6"/>
    </row>
    <row r="18" spans="1:8" ht="15">
      <c r="A18" s="2" t="s">
        <v>22</v>
      </c>
      <c r="B18" s="2" t="s">
        <v>21</v>
      </c>
      <c r="C18" s="2"/>
      <c r="D18" s="6"/>
      <c r="E18" s="6"/>
      <c r="F18" s="6"/>
      <c r="G18" s="6"/>
      <c r="H18" s="6"/>
    </row>
    <row r="19" spans="1:8" ht="15">
      <c r="A19" s="2"/>
      <c r="B19" s="2"/>
      <c r="C19" s="4" t="s">
        <v>129</v>
      </c>
      <c r="D19" s="6"/>
      <c r="E19" s="6"/>
      <c r="F19" s="6"/>
      <c r="G19" s="8"/>
      <c r="H19" s="6"/>
    </row>
    <row r="20" spans="1:8" ht="15">
      <c r="A20" s="3" t="s">
        <v>25</v>
      </c>
      <c r="B20" s="2"/>
      <c r="C20" s="2"/>
      <c r="D20" s="6"/>
      <c r="E20" s="6"/>
      <c r="F20" s="6"/>
      <c r="G20" s="6"/>
      <c r="H20" s="6"/>
    </row>
    <row r="21" spans="1:8" ht="15">
      <c r="A21" s="2" t="s">
        <v>26</v>
      </c>
      <c r="B21" s="2" t="s">
        <v>130</v>
      </c>
      <c r="C21" s="2"/>
      <c r="D21" s="6"/>
      <c r="E21" s="6"/>
      <c r="F21" s="6"/>
      <c r="G21" s="6"/>
      <c r="H21" s="6"/>
    </row>
    <row r="22" spans="1:8" ht="15">
      <c r="A22" s="2" t="s">
        <v>28</v>
      </c>
      <c r="B22" s="2">
        <v>0</v>
      </c>
      <c r="C22" s="2"/>
      <c r="D22" s="6"/>
      <c r="E22" s="6"/>
      <c r="F22" s="6"/>
      <c r="G22" s="6"/>
      <c r="H22" s="6"/>
    </row>
    <row r="23" spans="1:8" ht="15">
      <c r="A23" s="2" t="s">
        <v>29</v>
      </c>
      <c r="B23" s="2" t="s">
        <v>131</v>
      </c>
      <c r="C23" s="2"/>
      <c r="D23" s="6"/>
      <c r="E23" s="6"/>
      <c r="F23" s="6"/>
      <c r="G23" s="6"/>
      <c r="H23" s="6"/>
    </row>
    <row r="24" spans="1:8" ht="15">
      <c r="A24" s="2" t="s">
        <v>31</v>
      </c>
      <c r="B24" s="2" t="s">
        <v>132</v>
      </c>
      <c r="C24" s="2"/>
      <c r="D24" s="6"/>
      <c r="E24" s="6"/>
      <c r="F24" s="6"/>
      <c r="G24" s="6"/>
      <c r="H24" s="6"/>
    </row>
    <row r="25" spans="1:8" ht="15">
      <c r="A25" s="3"/>
      <c r="B25" s="3"/>
      <c r="C25" s="4" t="s">
        <v>133</v>
      </c>
      <c r="D25" s="6"/>
      <c r="E25" s="6"/>
      <c r="F25" s="7"/>
      <c r="G25" s="8"/>
      <c r="H25" s="6"/>
    </row>
    <row r="26" spans="1:8" ht="15">
      <c r="A26" s="10" t="s">
        <v>34</v>
      </c>
      <c r="B26" s="10"/>
      <c r="C26" s="11" t="s">
        <v>128</v>
      </c>
      <c r="D26" s="6"/>
      <c r="E26" s="6"/>
      <c r="F26" s="7"/>
      <c r="G26" s="8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16" t="s">
        <v>114</v>
      </c>
      <c r="B28" s="2"/>
      <c r="C28" s="2"/>
      <c r="D28" s="2"/>
      <c r="E28" s="6"/>
      <c r="F28" s="6"/>
      <c r="G28" s="6"/>
      <c r="H28" s="6"/>
    </row>
    <row r="29" spans="1:8" ht="15">
      <c r="A29" s="10" t="s">
        <v>36</v>
      </c>
      <c r="B29" s="12" t="s">
        <v>37</v>
      </c>
      <c r="C29" s="12" t="s">
        <v>38</v>
      </c>
      <c r="D29" s="12" t="s">
        <v>39</v>
      </c>
      <c r="E29" s="6"/>
      <c r="F29" s="6"/>
      <c r="G29" s="6"/>
      <c r="H29" s="6"/>
    </row>
    <row r="30" spans="1:8" s="1" customFormat="1" ht="15">
      <c r="A30" s="3" t="s">
        <v>40</v>
      </c>
      <c r="B30" s="3" t="s">
        <v>134</v>
      </c>
      <c r="C30" s="3" t="s">
        <v>135</v>
      </c>
      <c r="D30" s="3" t="s">
        <v>136</v>
      </c>
      <c r="E30" s="7"/>
      <c r="F30" s="7"/>
      <c r="G30" s="7"/>
      <c r="H30" s="7"/>
    </row>
    <row r="31" spans="1:8" ht="15">
      <c r="A31" s="2" t="s">
        <v>44</v>
      </c>
      <c r="B31" s="2">
        <v>0</v>
      </c>
      <c r="C31" s="2">
        <v>0</v>
      </c>
      <c r="D31" s="2">
        <v>0</v>
      </c>
      <c r="E31" s="6"/>
      <c r="F31" s="6"/>
      <c r="G31" s="6"/>
      <c r="H31" s="6"/>
    </row>
    <row r="32" spans="1:8" ht="15">
      <c r="A32" s="2" t="s">
        <v>45</v>
      </c>
      <c r="B32" s="2">
        <v>0</v>
      </c>
      <c r="C32" s="2">
        <v>0</v>
      </c>
      <c r="D32" s="2">
        <v>0</v>
      </c>
      <c r="E32" s="6"/>
      <c r="F32" s="6"/>
      <c r="G32" s="6"/>
      <c r="H32" s="6"/>
    </row>
    <row r="33" spans="1:8" ht="15">
      <c r="A33" s="2" t="s">
        <v>46</v>
      </c>
      <c r="B33" s="2">
        <v>0</v>
      </c>
      <c r="C33" s="2" t="s">
        <v>137</v>
      </c>
      <c r="D33" s="2" t="s">
        <v>137</v>
      </c>
      <c r="E33" s="6"/>
      <c r="F33" s="6"/>
      <c r="G33" s="6"/>
      <c r="H33" s="6"/>
    </row>
    <row r="34" spans="1:8" ht="15">
      <c r="A34" s="2" t="s">
        <v>48</v>
      </c>
      <c r="B34" s="2"/>
      <c r="C34" s="2"/>
      <c r="D34" s="2">
        <v>0</v>
      </c>
      <c r="E34" s="6"/>
      <c r="F34" s="6"/>
      <c r="G34" s="6"/>
      <c r="H34" s="6"/>
    </row>
    <row r="35" spans="1:8" ht="15">
      <c r="A35" s="10" t="s">
        <v>167</v>
      </c>
      <c r="B35" s="12" t="s">
        <v>134</v>
      </c>
      <c r="C35" s="12" t="s">
        <v>138</v>
      </c>
      <c r="D35" s="12" t="s">
        <v>139</v>
      </c>
      <c r="E35" s="6"/>
      <c r="F35" s="6"/>
      <c r="G35" s="6"/>
      <c r="H35" s="6"/>
    </row>
    <row r="36" spans="1:8" s="1" customFormat="1" ht="15">
      <c r="A36" s="10" t="s">
        <v>51</v>
      </c>
      <c r="B36" s="10" t="s">
        <v>37</v>
      </c>
      <c r="C36" s="10" t="s">
        <v>38</v>
      </c>
      <c r="D36" s="11" t="s">
        <v>39</v>
      </c>
      <c r="E36" s="7"/>
      <c r="F36" s="7"/>
      <c r="G36" s="7"/>
      <c r="H36" s="8"/>
    </row>
    <row r="37" spans="1:8" s="1" customFormat="1" ht="15">
      <c r="A37" s="13" t="s">
        <v>52</v>
      </c>
      <c r="B37" s="13" t="s">
        <v>140</v>
      </c>
      <c r="C37" s="13" t="s">
        <v>141</v>
      </c>
      <c r="D37" s="13" t="s">
        <v>142</v>
      </c>
      <c r="E37" s="7"/>
      <c r="F37" s="7"/>
      <c r="G37" s="7"/>
      <c r="H37" s="7"/>
    </row>
    <row r="38" spans="1:8" s="1" customFormat="1" ht="15">
      <c r="A38" s="13" t="s">
        <v>56</v>
      </c>
      <c r="B38" s="13" t="s">
        <v>143</v>
      </c>
      <c r="C38" s="13" t="s">
        <v>144</v>
      </c>
      <c r="D38" s="13" t="s">
        <v>59</v>
      </c>
      <c r="E38" s="7"/>
      <c r="F38" s="7"/>
      <c r="G38" s="7"/>
      <c r="H38" s="7"/>
    </row>
    <row r="39" spans="1:8" ht="15">
      <c r="A39" s="2" t="s">
        <v>60</v>
      </c>
      <c r="B39" s="2" t="s">
        <v>145</v>
      </c>
      <c r="C39" s="2" t="s">
        <v>146</v>
      </c>
      <c r="D39" s="2" t="s">
        <v>147</v>
      </c>
      <c r="E39" s="6"/>
      <c r="F39" s="6"/>
      <c r="G39" s="6"/>
      <c r="H39" s="6"/>
    </row>
    <row r="40" spans="1:8" ht="15">
      <c r="A40" s="2" t="s">
        <v>64</v>
      </c>
      <c r="B40" s="2" t="s">
        <v>148</v>
      </c>
      <c r="C40" s="2" t="s">
        <v>149</v>
      </c>
      <c r="D40" s="2" t="s">
        <v>67</v>
      </c>
      <c r="E40" s="6"/>
      <c r="F40" s="6"/>
      <c r="G40" s="6"/>
      <c r="H40" s="6"/>
    </row>
    <row r="41" spans="1:8" ht="15">
      <c r="A41" s="2" t="s">
        <v>68</v>
      </c>
      <c r="B41" s="2" t="s">
        <v>150</v>
      </c>
      <c r="C41" s="2" t="s">
        <v>151</v>
      </c>
      <c r="D41" s="2" t="s">
        <v>152</v>
      </c>
      <c r="E41" s="6"/>
      <c r="F41" s="6"/>
      <c r="G41" s="6"/>
      <c r="H41" s="6"/>
    </row>
    <row r="42" spans="1:8" ht="15">
      <c r="A42" s="2" t="s">
        <v>72</v>
      </c>
      <c r="B42" s="2" t="s">
        <v>153</v>
      </c>
      <c r="C42" s="2" t="s">
        <v>154</v>
      </c>
      <c r="D42" s="2" t="s">
        <v>155</v>
      </c>
      <c r="E42" s="6"/>
      <c r="F42" s="6"/>
      <c r="G42" s="6"/>
      <c r="H42" s="6"/>
    </row>
    <row r="43" spans="1:8" ht="15">
      <c r="A43" s="2" t="s">
        <v>76</v>
      </c>
      <c r="B43" s="2">
        <v>0</v>
      </c>
      <c r="C43" s="2">
        <v>0</v>
      </c>
      <c r="D43" s="2">
        <v>0</v>
      </c>
      <c r="E43" s="6"/>
      <c r="F43" s="6"/>
      <c r="G43" s="6"/>
      <c r="H43" s="6"/>
    </row>
    <row r="44" spans="1:8" ht="15">
      <c r="A44" s="2" t="s">
        <v>78</v>
      </c>
      <c r="B44" s="2"/>
      <c r="C44" s="2"/>
      <c r="D44" s="5">
        <v>1.01</v>
      </c>
      <c r="E44" s="6"/>
      <c r="F44" s="6"/>
      <c r="G44" s="6"/>
      <c r="H44" s="6"/>
    </row>
    <row r="45" spans="1:8" ht="15">
      <c r="A45" s="2" t="s">
        <v>79</v>
      </c>
      <c r="B45" s="2"/>
      <c r="C45" s="2"/>
      <c r="D45" s="2" t="s">
        <v>156</v>
      </c>
      <c r="E45" s="6"/>
      <c r="F45" s="6"/>
      <c r="G45" s="6"/>
      <c r="H45" s="6"/>
    </row>
    <row r="46" spans="1:8" ht="15">
      <c r="A46" s="2" t="s">
        <v>80</v>
      </c>
      <c r="B46" s="2"/>
      <c r="C46" s="2"/>
      <c r="D46" s="5">
        <v>0</v>
      </c>
      <c r="E46" s="6"/>
      <c r="F46" s="6"/>
      <c r="G46" s="6"/>
      <c r="H46" s="9"/>
    </row>
    <row r="47" spans="1:8" ht="15">
      <c r="A47" s="2" t="s">
        <v>81</v>
      </c>
      <c r="B47" s="2"/>
      <c r="C47" s="2"/>
      <c r="D47" s="2" t="s">
        <v>157</v>
      </c>
      <c r="E47" s="6"/>
      <c r="F47" s="6"/>
      <c r="G47" s="6"/>
      <c r="H47" s="6"/>
    </row>
    <row r="48" spans="1:8" ht="15">
      <c r="A48" s="2" t="s">
        <v>83</v>
      </c>
      <c r="B48" s="2"/>
      <c r="C48" s="2"/>
      <c r="D48" s="2" t="s">
        <v>158</v>
      </c>
      <c r="E48" s="6"/>
      <c r="F48" s="6"/>
      <c r="G48" s="6"/>
      <c r="H48" s="6"/>
    </row>
    <row r="49" spans="1:8" ht="15">
      <c r="A49" s="2" t="s">
        <v>85</v>
      </c>
      <c r="B49" s="2"/>
      <c r="C49" s="2"/>
      <c r="D49" s="2">
        <v>0</v>
      </c>
      <c r="E49" s="6"/>
      <c r="F49" s="6"/>
      <c r="G49" s="6"/>
      <c r="H49" s="6"/>
    </row>
    <row r="50" spans="1:8" ht="15">
      <c r="A50" s="2" t="s">
        <v>86</v>
      </c>
      <c r="B50" s="2"/>
      <c r="C50" s="2"/>
      <c r="D50" s="2" t="s">
        <v>159</v>
      </c>
      <c r="E50" s="6"/>
      <c r="F50" s="6"/>
      <c r="G50" s="6"/>
      <c r="H50" s="6"/>
    </row>
    <row r="51" spans="1:8" ht="15">
      <c r="A51" s="2" t="s">
        <v>88</v>
      </c>
      <c r="B51" s="2"/>
      <c r="C51" s="2"/>
      <c r="D51" s="2" t="s">
        <v>159</v>
      </c>
      <c r="E51" s="6"/>
      <c r="F51" s="6"/>
      <c r="G51" s="6"/>
      <c r="H51" s="6"/>
    </row>
    <row r="52" spans="1:8" ht="15">
      <c r="A52" s="2" t="s">
        <v>90</v>
      </c>
      <c r="B52" s="2"/>
      <c r="C52" s="2"/>
      <c r="D52" s="2">
        <v>0</v>
      </c>
      <c r="E52" s="6"/>
      <c r="F52" s="6"/>
      <c r="G52" s="6"/>
      <c r="H52" s="6"/>
    </row>
    <row r="53" spans="1:8" ht="15">
      <c r="A53" s="10" t="s">
        <v>168</v>
      </c>
      <c r="B53" s="11" t="s">
        <v>160</v>
      </c>
      <c r="C53" s="11" t="s">
        <v>161</v>
      </c>
      <c r="D53" s="11" t="s">
        <v>162</v>
      </c>
      <c r="E53" s="6"/>
      <c r="F53" s="6"/>
      <c r="G53" s="6"/>
      <c r="H53" s="6"/>
    </row>
    <row r="54" spans="1:8" ht="15">
      <c r="A54" s="15" t="s">
        <v>94</v>
      </c>
      <c r="B54" s="14"/>
      <c r="C54" s="14"/>
      <c r="D54" s="14">
        <v>0</v>
      </c>
      <c r="E54" s="6"/>
      <c r="F54" s="6"/>
      <c r="G54" s="6"/>
      <c r="H54" s="6"/>
    </row>
    <row r="55" spans="1:8" ht="15">
      <c r="A55" s="2" t="s">
        <v>95</v>
      </c>
      <c r="B55" s="4"/>
      <c r="C55" s="4">
        <v>0</v>
      </c>
      <c r="D55" s="4"/>
      <c r="E55" s="6"/>
      <c r="F55" s="8"/>
      <c r="G55" s="8"/>
      <c r="H55" s="8"/>
    </row>
    <row r="56" spans="1:8" s="1" customFormat="1" ht="15">
      <c r="A56" s="3" t="s">
        <v>97</v>
      </c>
      <c r="B56" s="3"/>
      <c r="C56" s="3">
        <v>0</v>
      </c>
      <c r="D56" s="3">
        <v>0</v>
      </c>
      <c r="E56" s="7"/>
      <c r="F56" s="7"/>
      <c r="G56" s="7"/>
      <c r="H56" s="7"/>
    </row>
    <row r="57" spans="1:8" ht="15">
      <c r="A57" s="2" t="s">
        <v>100</v>
      </c>
      <c r="B57" s="2"/>
      <c r="C57" s="2"/>
      <c r="D57" s="2"/>
      <c r="E57" s="6"/>
      <c r="F57" s="6"/>
      <c r="G57" s="6"/>
      <c r="H57" s="6"/>
    </row>
    <row r="58" spans="1:8" ht="15">
      <c r="A58" s="10" t="s">
        <v>101</v>
      </c>
      <c r="B58" s="10"/>
      <c r="C58" s="10"/>
      <c r="D58" s="11" t="s">
        <v>163</v>
      </c>
      <c r="E58" s="6"/>
      <c r="F58" s="6"/>
      <c r="G58" s="6"/>
      <c r="H58" s="6"/>
    </row>
    <row r="59" spans="1:8" ht="15">
      <c r="A59" s="2" t="s">
        <v>103</v>
      </c>
      <c r="B59" s="2"/>
      <c r="C59" s="2"/>
      <c r="D59" s="2">
        <v>0</v>
      </c>
      <c r="E59" s="6"/>
      <c r="F59" s="6"/>
      <c r="G59" s="6"/>
      <c r="H59" s="6"/>
    </row>
    <row r="60" spans="1:8" s="1" customFormat="1" ht="15">
      <c r="A60" s="3" t="s">
        <v>104</v>
      </c>
      <c r="B60" s="3"/>
      <c r="C60" s="3"/>
      <c r="D60" s="4">
        <v>0</v>
      </c>
      <c r="E60" s="7"/>
      <c r="F60" s="7"/>
      <c r="G60" s="7"/>
      <c r="H60" s="8"/>
    </row>
    <row r="61" spans="1:8" s="1" customFormat="1" ht="15">
      <c r="A61" s="3" t="s">
        <v>105</v>
      </c>
      <c r="B61" s="3"/>
      <c r="C61" s="3">
        <v>0</v>
      </c>
      <c r="D61" s="4"/>
      <c r="E61" s="7"/>
      <c r="F61" s="7"/>
      <c r="G61" s="7"/>
      <c r="H61" s="8"/>
    </row>
    <row r="62" spans="1:8" ht="15">
      <c r="A62" s="2" t="s">
        <v>106</v>
      </c>
      <c r="B62" s="2"/>
      <c r="C62" s="2">
        <v>0</v>
      </c>
      <c r="D62" s="2">
        <v>0</v>
      </c>
      <c r="E62" s="6"/>
      <c r="F62" s="6"/>
      <c r="G62" s="6"/>
      <c r="H62" s="6"/>
    </row>
    <row r="63" spans="1:8" ht="15">
      <c r="A63" s="2" t="s">
        <v>107</v>
      </c>
      <c r="B63" s="2"/>
      <c r="C63" s="2"/>
      <c r="D63" s="2">
        <v>0</v>
      </c>
      <c r="E63" s="6"/>
      <c r="F63" s="6"/>
      <c r="G63" s="6"/>
      <c r="H63" s="6"/>
    </row>
    <row r="64" spans="1:8" ht="15">
      <c r="A64" s="18" t="s">
        <v>108</v>
      </c>
      <c r="B64" s="11"/>
      <c r="C64" s="11"/>
      <c r="D64" s="11" t="s">
        <v>163</v>
      </c>
      <c r="E64" s="6"/>
      <c r="F64" s="6"/>
      <c r="G64" s="6"/>
      <c r="H64" s="6"/>
    </row>
    <row r="65" spans="1:8" ht="15">
      <c r="A65" s="2" t="s">
        <v>110</v>
      </c>
      <c r="B65" s="2"/>
      <c r="C65" s="2"/>
      <c r="D65" s="2" t="s">
        <v>164</v>
      </c>
      <c r="E65" s="6"/>
      <c r="F65" s="6"/>
      <c r="G65" s="6"/>
      <c r="H65" s="6"/>
    </row>
    <row r="66" spans="1:8" s="1" customFormat="1" ht="15">
      <c r="A66" s="10" t="s">
        <v>112</v>
      </c>
      <c r="B66" s="10"/>
      <c r="C66" s="10"/>
      <c r="D66" s="11" t="s">
        <v>165</v>
      </c>
      <c r="E66" s="7"/>
      <c r="F66" s="7"/>
      <c r="G66" s="7"/>
      <c r="H66" s="8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5" s="1" customFormat="1" ht="15">
      <c r="A68" s="8"/>
      <c r="B68" s="7"/>
      <c r="C68" s="7"/>
      <c r="D68" s="7"/>
      <c r="E68" s="8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ht="15">
      <c r="A75" s="7"/>
    </row>
    <row r="76" ht="15">
      <c r="A76" s="7"/>
    </row>
  </sheetData>
  <sheetProtection password="CFD3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zoomScalePageLayoutView="0" workbookViewId="0" topLeftCell="C16">
      <selection activeCell="M29" sqref="M29"/>
    </sheetView>
  </sheetViews>
  <sheetFormatPr defaultColWidth="11.421875" defaultRowHeight="15"/>
  <cols>
    <col min="1" max="1" width="36.57421875" style="0" customWidth="1"/>
  </cols>
  <sheetData>
    <row r="1" spans="1:10" ht="16.5" thickBot="1" thickTop="1">
      <c r="A1" s="230" t="s">
        <v>203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6.5" thickBot="1" thickTop="1">
      <c r="A2" s="231" t="s">
        <v>204</v>
      </c>
      <c r="B2" s="233">
        <v>1</v>
      </c>
      <c r="C2" s="234"/>
      <c r="D2" s="235"/>
      <c r="E2" s="236">
        <v>2</v>
      </c>
      <c r="F2" s="234"/>
      <c r="G2" s="234"/>
      <c r="H2" s="237">
        <v>3</v>
      </c>
      <c r="I2" s="238"/>
      <c r="J2" s="239"/>
    </row>
    <row r="3" spans="1:10" ht="16.5" thickBot="1" thickTop="1">
      <c r="A3" s="232"/>
      <c r="B3" s="68" t="s">
        <v>37</v>
      </c>
      <c r="C3" s="69" t="s">
        <v>38</v>
      </c>
      <c r="D3" s="70" t="s">
        <v>205</v>
      </c>
      <c r="E3" s="68" t="s">
        <v>37</v>
      </c>
      <c r="F3" s="69" t="s">
        <v>38</v>
      </c>
      <c r="G3" s="71" t="s">
        <v>205</v>
      </c>
      <c r="H3" s="72" t="s">
        <v>37</v>
      </c>
      <c r="I3" s="69" t="s">
        <v>38</v>
      </c>
      <c r="J3" s="73" t="s">
        <v>205</v>
      </c>
    </row>
    <row r="4" spans="1:10" ht="15.75" thickTop="1">
      <c r="A4" s="74" t="s">
        <v>206</v>
      </c>
      <c r="B4" s="75">
        <v>1680000</v>
      </c>
      <c r="C4" s="76">
        <v>914220</v>
      </c>
      <c r="D4" s="77">
        <f>B4+C4</f>
        <v>2594220</v>
      </c>
      <c r="E4" s="75">
        <v>1960000</v>
      </c>
      <c r="F4" s="76">
        <v>771840</v>
      </c>
      <c r="G4" s="77">
        <f>E4+F4</f>
        <v>2731840</v>
      </c>
      <c r="H4" s="75">
        <v>1828470</v>
      </c>
      <c r="I4" s="76">
        <v>814880</v>
      </c>
      <c r="J4" s="77">
        <f>H4+I4</f>
        <v>2643350</v>
      </c>
    </row>
    <row r="5" spans="1:10" ht="15">
      <c r="A5" s="74" t="s">
        <v>207</v>
      </c>
      <c r="B5" s="75">
        <v>1286670</v>
      </c>
      <c r="C5" s="76">
        <v>605385</v>
      </c>
      <c r="D5" s="77">
        <f>B5+C5</f>
        <v>1892055</v>
      </c>
      <c r="E5" s="75">
        <v>1502982</v>
      </c>
      <c r="F5" s="76">
        <v>544428</v>
      </c>
      <c r="G5" s="77">
        <f>E5+F5</f>
        <v>2047410</v>
      </c>
      <c r="H5" s="75">
        <v>1397202</v>
      </c>
      <c r="I5" s="76">
        <v>681764</v>
      </c>
      <c r="J5" s="77">
        <f>H5+I5</f>
        <v>2078966</v>
      </c>
    </row>
    <row r="6" spans="1:10" ht="15">
      <c r="A6" s="74" t="s">
        <v>208</v>
      </c>
      <c r="B6" s="78">
        <f aca="true" t="shared" si="0" ref="B6:J6">SUM(B4,-B5)</f>
        <v>393330</v>
      </c>
      <c r="C6" s="79">
        <f t="shared" si="0"/>
        <v>308835</v>
      </c>
      <c r="D6" s="80">
        <f t="shared" si="0"/>
        <v>702165</v>
      </c>
      <c r="E6" s="78">
        <f t="shared" si="0"/>
        <v>457018</v>
      </c>
      <c r="F6" s="79">
        <f t="shared" si="0"/>
        <v>227412</v>
      </c>
      <c r="G6" s="80">
        <f t="shared" si="0"/>
        <v>684430</v>
      </c>
      <c r="H6" s="78">
        <f t="shared" si="0"/>
        <v>431268</v>
      </c>
      <c r="I6" s="79">
        <f t="shared" si="0"/>
        <v>133116</v>
      </c>
      <c r="J6" s="80">
        <f t="shared" si="0"/>
        <v>564384</v>
      </c>
    </row>
    <row r="7" spans="1:10" ht="15">
      <c r="A7" s="81" t="s">
        <v>209</v>
      </c>
      <c r="B7" s="82">
        <f aca="true" t="shared" si="1" ref="B7:J7">IF(OR(B6&lt;&gt;0,B4&lt;&gt;0),B6/B4,"")</f>
        <v>0.234125</v>
      </c>
      <c r="C7" s="83">
        <f t="shared" si="1"/>
        <v>0.3378125615278598</v>
      </c>
      <c r="D7" s="82">
        <f t="shared" si="1"/>
        <v>0.27066517103406806</v>
      </c>
      <c r="E7" s="82">
        <f t="shared" si="1"/>
        <v>0.23317244897959183</v>
      </c>
      <c r="F7" s="83">
        <f t="shared" si="1"/>
        <v>0.29463619402985075</v>
      </c>
      <c r="G7" s="82">
        <f t="shared" si="1"/>
        <v>0.2505380988637695</v>
      </c>
      <c r="H7" s="84">
        <f t="shared" si="1"/>
        <v>0.2358627705130519</v>
      </c>
      <c r="I7" s="84">
        <f t="shared" si="1"/>
        <v>0.16335656783820932</v>
      </c>
      <c r="J7" s="82">
        <f t="shared" si="1"/>
        <v>0.2135108858077818</v>
      </c>
    </row>
    <row r="8" spans="1:10" ht="15">
      <c r="A8" s="74" t="s">
        <v>210</v>
      </c>
      <c r="B8" s="85"/>
      <c r="C8" s="86"/>
      <c r="D8" s="87">
        <v>508506</v>
      </c>
      <c r="E8" s="85"/>
      <c r="F8" s="86"/>
      <c r="G8" s="87">
        <v>495640</v>
      </c>
      <c r="H8" s="85"/>
      <c r="I8" s="86"/>
      <c r="J8" s="87">
        <v>516610</v>
      </c>
    </row>
    <row r="9" spans="1:10" ht="15.75" thickBot="1">
      <c r="A9" s="88" t="s">
        <v>211</v>
      </c>
      <c r="B9" s="89"/>
      <c r="C9" s="90"/>
      <c r="D9" s="91">
        <f>SUM(D6,-D8)</f>
        <v>193659</v>
      </c>
      <c r="E9" s="89"/>
      <c r="F9" s="90"/>
      <c r="G9" s="91">
        <f>SUM(G6,-G8)</f>
        <v>188790</v>
      </c>
      <c r="H9" s="89"/>
      <c r="I9" s="90"/>
      <c r="J9" s="91">
        <f>SUM(J6,-J8)</f>
        <v>47774</v>
      </c>
    </row>
    <row r="10" spans="1:13" ht="16.5" thickBot="1" thickTop="1">
      <c r="A10" s="92" t="s">
        <v>212</v>
      </c>
      <c r="B10" s="240">
        <f>IF(OR(D4&lt;&gt;0,D8&lt;&gt;0),(D4*D8)/D6,"")</f>
        <v>1878727.1301189892</v>
      </c>
      <c r="C10" s="241"/>
      <c r="D10" s="242"/>
      <c r="E10" s="240">
        <f>IF(OR(G4&lt;&gt;0,G8&lt;&gt;0),(G4*G8)/G6,"")</f>
        <v>1978301.9119559343</v>
      </c>
      <c r="F10" s="241"/>
      <c r="G10" s="242"/>
      <c r="H10" s="240">
        <f>IF(OR(J4&lt;&gt;0,J8&lt;&gt;0),(J4*J8)/J6,"")</f>
        <v>2419595.6006903104</v>
      </c>
      <c r="I10" s="241"/>
      <c r="J10" s="242"/>
      <c r="M10" s="93"/>
    </row>
    <row r="11" spans="1:10" ht="16.5" thickBot="1" thickTop="1">
      <c r="A11" s="94" t="s">
        <v>213</v>
      </c>
      <c r="B11" s="240">
        <f>IF(D8&lt;&gt;0,D8/D7,"")</f>
        <v>1878727.130118989</v>
      </c>
      <c r="C11" s="241"/>
      <c r="D11" s="242"/>
      <c r="E11" s="240">
        <f>IF(G8&lt;&gt;0,G8/G7,"")</f>
        <v>1978301.911955934</v>
      </c>
      <c r="F11" s="241"/>
      <c r="G11" s="242"/>
      <c r="H11" s="240">
        <f>IF(J8&lt;&gt;0,J8/J7,"")</f>
        <v>2419595.60069031</v>
      </c>
      <c r="I11" s="241"/>
      <c r="J11" s="242"/>
    </row>
    <row r="12" spans="1:10" ht="16.5" thickBot="1" thickTop="1">
      <c r="A12" s="95"/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 ht="16.5" thickBot="1" thickTop="1">
      <c r="A13" s="231" t="s">
        <v>204</v>
      </c>
      <c r="B13" s="237">
        <v>4</v>
      </c>
      <c r="C13" s="238"/>
      <c r="D13" s="239"/>
      <c r="E13" s="237">
        <v>5</v>
      </c>
      <c r="F13" s="238"/>
      <c r="G13" s="239"/>
      <c r="H13" s="237">
        <v>6</v>
      </c>
      <c r="I13" s="238"/>
      <c r="J13" s="239"/>
    </row>
    <row r="14" spans="1:10" ht="16.5" thickBot="1" thickTop="1">
      <c r="A14" s="232"/>
      <c r="B14" s="72" t="s">
        <v>37</v>
      </c>
      <c r="C14" s="69" t="s">
        <v>38</v>
      </c>
      <c r="D14" s="73" t="s">
        <v>205</v>
      </c>
      <c r="E14" s="96" t="s">
        <v>214</v>
      </c>
      <c r="F14" s="2" t="s">
        <v>215</v>
      </c>
      <c r="G14" s="97" t="s">
        <v>39</v>
      </c>
      <c r="H14" s="98" t="s">
        <v>216</v>
      </c>
      <c r="I14" s="99" t="s">
        <v>215</v>
      </c>
      <c r="J14" s="100" t="s">
        <v>39</v>
      </c>
    </row>
    <row r="15" spans="1:10" ht="15.75" thickTop="1">
      <c r="A15" s="74" t="s">
        <v>206</v>
      </c>
      <c r="B15" s="75"/>
      <c r="C15" s="76"/>
      <c r="D15" s="77">
        <f>B15+C15</f>
        <v>0</v>
      </c>
      <c r="E15" s="75"/>
      <c r="F15" s="76"/>
      <c r="G15" s="77">
        <f>E15+F15</f>
        <v>0</v>
      </c>
      <c r="H15" s="75"/>
      <c r="I15" s="76"/>
      <c r="J15" s="77">
        <f>H15+I15</f>
        <v>0</v>
      </c>
    </row>
    <row r="16" spans="1:10" ht="15">
      <c r="A16" s="74" t="s">
        <v>207</v>
      </c>
      <c r="B16" s="75"/>
      <c r="C16" s="76"/>
      <c r="D16" s="77">
        <f>B16+C16</f>
        <v>0</v>
      </c>
      <c r="E16" s="75"/>
      <c r="F16" s="76"/>
      <c r="G16" s="77">
        <f>E16+F16</f>
        <v>0</v>
      </c>
      <c r="H16" s="75"/>
      <c r="I16" s="76"/>
      <c r="J16" s="77">
        <f>H16+I16</f>
        <v>0</v>
      </c>
    </row>
    <row r="17" spans="1:12" ht="15">
      <c r="A17" s="74" t="s">
        <v>208</v>
      </c>
      <c r="B17" s="78">
        <f aca="true" t="shared" si="2" ref="B17:J17">SUM(B15,-B16)</f>
        <v>0</v>
      </c>
      <c r="C17" s="79">
        <f t="shared" si="2"/>
        <v>0</v>
      </c>
      <c r="D17" s="80">
        <f t="shared" si="2"/>
        <v>0</v>
      </c>
      <c r="E17" s="78">
        <f t="shared" si="2"/>
        <v>0</v>
      </c>
      <c r="F17" s="79">
        <f t="shared" si="2"/>
        <v>0</v>
      </c>
      <c r="G17" s="80">
        <f t="shared" si="2"/>
        <v>0</v>
      </c>
      <c r="H17" s="78">
        <f t="shared" si="2"/>
        <v>0</v>
      </c>
      <c r="I17" s="79">
        <f t="shared" si="2"/>
        <v>0</v>
      </c>
      <c r="J17" s="80">
        <f t="shared" si="2"/>
        <v>0</v>
      </c>
      <c r="L17" s="101"/>
    </row>
    <row r="18" spans="1:10" ht="15">
      <c r="A18" s="81" t="s">
        <v>209</v>
      </c>
      <c r="B18" s="82">
        <f aca="true" t="shared" si="3" ref="B18:J18">IF(OR(B17&lt;&gt;0,B15&lt;&gt;0),B17/B15,"")</f>
      </c>
      <c r="C18" s="83">
        <f t="shared" si="3"/>
      </c>
      <c r="D18" s="82">
        <f t="shared" si="3"/>
      </c>
      <c r="E18" s="82">
        <f t="shared" si="3"/>
      </c>
      <c r="F18" s="83">
        <f t="shared" si="3"/>
      </c>
      <c r="G18" s="82">
        <f t="shared" si="3"/>
      </c>
      <c r="H18" s="82">
        <f t="shared" si="3"/>
      </c>
      <c r="I18" s="83">
        <f t="shared" si="3"/>
      </c>
      <c r="J18" s="82">
        <f t="shared" si="3"/>
      </c>
    </row>
    <row r="19" spans="1:10" ht="15">
      <c r="A19" s="74" t="s">
        <v>210</v>
      </c>
      <c r="B19" s="85"/>
      <c r="C19" s="86"/>
      <c r="D19" s="87"/>
      <c r="E19" s="85"/>
      <c r="F19" s="86"/>
      <c r="G19" s="87"/>
      <c r="H19" s="85"/>
      <c r="I19" s="86"/>
      <c r="J19" s="87"/>
    </row>
    <row r="20" spans="1:10" ht="15.75" thickBot="1">
      <c r="A20" s="88" t="s">
        <v>211</v>
      </c>
      <c r="B20" s="89"/>
      <c r="C20" s="90"/>
      <c r="D20" s="91">
        <f>SUM(D17,-D19)</f>
        <v>0</v>
      </c>
      <c r="E20" s="89"/>
      <c r="F20" s="90"/>
      <c r="G20" s="91">
        <f>SUM(G17,-G19)</f>
        <v>0</v>
      </c>
      <c r="H20" s="89"/>
      <c r="I20" s="90"/>
      <c r="J20" s="91">
        <f>SUM(J17,-J19)</f>
        <v>0</v>
      </c>
    </row>
    <row r="21" spans="1:10" ht="16.5" thickBot="1" thickTop="1">
      <c r="A21" s="92" t="s">
        <v>212</v>
      </c>
      <c r="B21" s="240">
        <f>IF(OR(D15&lt;&gt;0,D19&lt;&gt;0),(D15*D19)/D17,"")</f>
      </c>
      <c r="C21" s="241"/>
      <c r="D21" s="242"/>
      <c r="E21" s="240">
        <f>IF(OR(G15&lt;&gt;0,G19&lt;&gt;0),(G15*G19)/G17,"")</f>
      </c>
      <c r="F21" s="241"/>
      <c r="G21" s="242"/>
      <c r="H21" s="240">
        <f>IF(OR(J15&lt;&gt;0,J19&lt;&gt;0),(J15*J19)/J17,"")</f>
      </c>
      <c r="I21" s="241"/>
      <c r="J21" s="242"/>
    </row>
    <row r="22" spans="1:10" ht="16.5" thickBot="1" thickTop="1">
      <c r="A22" s="94" t="s">
        <v>213</v>
      </c>
      <c r="B22" s="240">
        <f>IF(D19&lt;&gt;0,D19/D18,"")</f>
      </c>
      <c r="C22" s="241"/>
      <c r="D22" s="242"/>
      <c r="E22" s="240">
        <f>IF(G19&lt;&gt;0,G19/G18,"")</f>
      </c>
      <c r="F22" s="241"/>
      <c r="G22" s="242"/>
      <c r="H22" s="240">
        <f>IF(J19&lt;&gt;0,J19/J18,"")</f>
      </c>
      <c r="I22" s="241"/>
      <c r="J22" s="242"/>
    </row>
    <row r="23" spans="1:10" ht="16.5" thickBot="1" thickTop="1">
      <c r="A23" s="230" t="s">
        <v>217</v>
      </c>
      <c r="B23" s="230"/>
      <c r="C23" s="230"/>
      <c r="D23" s="230"/>
      <c r="E23" s="230"/>
      <c r="F23" s="230"/>
      <c r="G23" s="230"/>
      <c r="H23" s="230"/>
      <c r="I23" s="230"/>
      <c r="J23" s="230"/>
    </row>
    <row r="24" spans="1:10" ht="16.5" thickBot="1" thickTop="1">
      <c r="A24" s="243" t="s">
        <v>218</v>
      </c>
      <c r="B24" s="245">
        <v>1</v>
      </c>
      <c r="C24" s="246"/>
      <c r="D24" s="247"/>
      <c r="E24" s="248">
        <v>2</v>
      </c>
      <c r="F24" s="246"/>
      <c r="G24" s="247"/>
      <c r="H24" s="248">
        <v>3</v>
      </c>
      <c r="I24" s="246"/>
      <c r="J24" s="247"/>
    </row>
    <row r="25" spans="1:10" ht="16.5" thickBot="1" thickTop="1">
      <c r="A25" s="244"/>
      <c r="B25" s="68" t="s">
        <v>37</v>
      </c>
      <c r="C25" s="69" t="s">
        <v>38</v>
      </c>
      <c r="D25" s="70" t="s">
        <v>219</v>
      </c>
      <c r="E25" s="68" t="s">
        <v>37</v>
      </c>
      <c r="F25" s="69" t="s">
        <v>38</v>
      </c>
      <c r="G25" s="70" t="s">
        <v>205</v>
      </c>
      <c r="H25" s="68" t="s">
        <v>37</v>
      </c>
      <c r="I25" s="69" t="s">
        <v>38</v>
      </c>
      <c r="J25" s="70" t="s">
        <v>205</v>
      </c>
    </row>
    <row r="26" spans="1:10" ht="15.75" thickTop="1">
      <c r="A26" s="74" t="s">
        <v>220</v>
      </c>
      <c r="B26" s="102">
        <f>B4</f>
        <v>1680000</v>
      </c>
      <c r="C26" s="79">
        <f>C4</f>
        <v>914220</v>
      </c>
      <c r="D26" s="80">
        <f>SUM(B26,C26)</f>
        <v>2594220</v>
      </c>
      <c r="E26" s="102">
        <f>E4</f>
        <v>1960000</v>
      </c>
      <c r="F26" s="79">
        <f>F4</f>
        <v>771840</v>
      </c>
      <c r="G26" s="80">
        <f>SUM(E26,F26)</f>
        <v>2731840</v>
      </c>
      <c r="H26" s="102">
        <f>H4</f>
        <v>1828470</v>
      </c>
      <c r="I26" s="79">
        <f>I4</f>
        <v>814880</v>
      </c>
      <c r="J26" s="80">
        <f>SUM(H26,I26)</f>
        <v>2643350</v>
      </c>
    </row>
    <row r="27" spans="1:12" ht="15">
      <c r="A27" s="74" t="s">
        <v>221</v>
      </c>
      <c r="B27" s="75">
        <v>1406670</v>
      </c>
      <c r="C27" s="76">
        <v>685385</v>
      </c>
      <c r="D27" s="80">
        <f>SUM(B27,C27)</f>
        <v>2092055</v>
      </c>
      <c r="E27" s="75">
        <v>1642982</v>
      </c>
      <c r="F27" s="76">
        <v>604428</v>
      </c>
      <c r="G27" s="80">
        <f>SUM(E27,F27)</f>
        <v>2247410</v>
      </c>
      <c r="H27" s="75">
        <v>1537329</v>
      </c>
      <c r="I27" s="76">
        <v>761837</v>
      </c>
      <c r="J27" s="80">
        <f>SUM(H27,I27)</f>
        <v>2299166</v>
      </c>
      <c r="L27" s="101"/>
    </row>
    <row r="28" spans="1:10" ht="15">
      <c r="A28" s="74" t="s">
        <v>222</v>
      </c>
      <c r="B28" s="102">
        <f>SUM(B26,-B27)</f>
        <v>273330</v>
      </c>
      <c r="C28" s="79">
        <f>SUM(C26,-C27)</f>
        <v>228835</v>
      </c>
      <c r="D28" s="80">
        <f>SUM(B28,C28)</f>
        <v>502165</v>
      </c>
      <c r="E28" s="102">
        <f>SUM(E26,-E27)</f>
        <v>317018</v>
      </c>
      <c r="F28" s="79">
        <f>SUM(F26,-F27)</f>
        <v>167412</v>
      </c>
      <c r="G28" s="80">
        <f>SUM(E28,F28)</f>
        <v>484430</v>
      </c>
      <c r="H28" s="102">
        <f>SUM(H26,-H27)</f>
        <v>291141</v>
      </c>
      <c r="I28" s="79">
        <f>SUM(I26,-I27)</f>
        <v>53043</v>
      </c>
      <c r="J28" s="80">
        <f>SUM(H28,I28)</f>
        <v>344184</v>
      </c>
    </row>
    <row r="29" spans="1:10" ht="15">
      <c r="A29" s="81" t="s">
        <v>223</v>
      </c>
      <c r="B29" s="103"/>
      <c r="C29" s="104"/>
      <c r="D29" s="105">
        <v>308506</v>
      </c>
      <c r="E29" s="103"/>
      <c r="F29" s="104"/>
      <c r="G29" s="105">
        <v>295640</v>
      </c>
      <c r="H29" s="103"/>
      <c r="I29" s="104"/>
      <c r="J29" s="105">
        <v>296410</v>
      </c>
    </row>
    <row r="30" spans="1:10" ht="15">
      <c r="A30" s="106" t="s">
        <v>224</v>
      </c>
      <c r="B30" s="107"/>
      <c r="C30" s="108"/>
      <c r="D30" s="109">
        <f>SUM(D26,-D27,-D29)</f>
        <v>193659</v>
      </c>
      <c r="E30" s="107"/>
      <c r="F30" s="108"/>
      <c r="G30" s="109">
        <f>SUM(G26,-G27,-G29)</f>
        <v>188790</v>
      </c>
      <c r="H30" s="107"/>
      <c r="I30" s="108"/>
      <c r="J30" s="109">
        <f>SUM(J26,-J27,-J29)</f>
        <v>47774</v>
      </c>
    </row>
    <row r="31" ht="15.75" thickBot="1"/>
    <row r="32" spans="1:10" ht="16.5" thickBot="1" thickTop="1">
      <c r="A32" s="243" t="s">
        <v>218</v>
      </c>
      <c r="B32" s="248">
        <v>4</v>
      </c>
      <c r="C32" s="246"/>
      <c r="D32" s="246"/>
      <c r="E32" s="249">
        <v>5</v>
      </c>
      <c r="F32" s="246"/>
      <c r="G32" s="250"/>
      <c r="H32" s="249">
        <v>6</v>
      </c>
      <c r="I32" s="246"/>
      <c r="J32" s="250"/>
    </row>
    <row r="33" spans="1:10" ht="16.5" thickBot="1" thickTop="1">
      <c r="A33" s="244"/>
      <c r="B33" s="68" t="s">
        <v>37</v>
      </c>
      <c r="C33" s="69" t="s">
        <v>38</v>
      </c>
      <c r="D33" s="71" t="s">
        <v>205</v>
      </c>
      <c r="E33" s="98" t="s">
        <v>225</v>
      </c>
      <c r="F33" s="99" t="s">
        <v>215</v>
      </c>
      <c r="G33" s="110" t="s">
        <v>39</v>
      </c>
      <c r="H33" s="111" t="s">
        <v>216</v>
      </c>
      <c r="I33" s="112" t="s">
        <v>215</v>
      </c>
      <c r="J33" s="113" t="s">
        <v>39</v>
      </c>
    </row>
    <row r="34" spans="1:10" ht="15.75" thickTop="1">
      <c r="A34" s="74" t="s">
        <v>220</v>
      </c>
      <c r="B34" s="102">
        <f>B15</f>
        <v>0</v>
      </c>
      <c r="C34" s="79">
        <f>C15</f>
        <v>0</v>
      </c>
      <c r="D34" s="80">
        <f>SUM(B34,C34)</f>
        <v>0</v>
      </c>
      <c r="E34" s="102">
        <f>E15</f>
        <v>0</v>
      </c>
      <c r="F34" s="79">
        <f>F15</f>
        <v>0</v>
      </c>
      <c r="G34" s="80">
        <f>SUM(E34,F34)</f>
        <v>0</v>
      </c>
      <c r="H34" s="102">
        <f>H15</f>
        <v>0</v>
      </c>
      <c r="I34" s="79">
        <f>I15</f>
        <v>0</v>
      </c>
      <c r="J34" s="80">
        <f>SUM(H34,I34)</f>
        <v>0</v>
      </c>
    </row>
    <row r="35" spans="1:10" ht="15">
      <c r="A35" s="74" t="s">
        <v>221</v>
      </c>
      <c r="B35" s="75"/>
      <c r="C35" s="76"/>
      <c r="D35" s="80">
        <f>SUM(B35,C35)</f>
        <v>0</v>
      </c>
      <c r="E35" s="75"/>
      <c r="F35" s="76"/>
      <c r="G35" s="80">
        <f>SUM(E35,F35)</f>
        <v>0</v>
      </c>
      <c r="H35" s="75"/>
      <c r="I35" s="76"/>
      <c r="J35" s="80">
        <f>SUM(H35,I35)</f>
        <v>0</v>
      </c>
    </row>
    <row r="36" spans="1:10" ht="15">
      <c r="A36" s="74" t="s">
        <v>222</v>
      </c>
      <c r="B36" s="102">
        <f>SUM(B34,-B35)</f>
        <v>0</v>
      </c>
      <c r="C36" s="79">
        <f>SUM(C34,-C35)</f>
        <v>0</v>
      </c>
      <c r="D36" s="80">
        <f>SUM(B36,C36)</f>
        <v>0</v>
      </c>
      <c r="E36" s="102">
        <f>SUM(E34,-E35)</f>
        <v>0</v>
      </c>
      <c r="F36" s="79">
        <f>SUM(F34,-F35)</f>
        <v>0</v>
      </c>
      <c r="G36" s="80">
        <f>SUM(E36,F36)</f>
        <v>0</v>
      </c>
      <c r="H36" s="102">
        <f>SUM(H34,-H35)</f>
        <v>0</v>
      </c>
      <c r="I36" s="79">
        <f>SUM(I34,-I35)</f>
        <v>0</v>
      </c>
      <c r="J36" s="80">
        <f>SUM(H36,I36)</f>
        <v>0</v>
      </c>
    </row>
    <row r="37" spans="1:10" ht="15">
      <c r="A37" s="81" t="s">
        <v>223</v>
      </c>
      <c r="B37" s="103"/>
      <c r="C37" s="104"/>
      <c r="D37" s="105"/>
      <c r="E37" s="103"/>
      <c r="F37" s="104"/>
      <c r="G37" s="105"/>
      <c r="H37" s="103"/>
      <c r="I37" s="104"/>
      <c r="J37" s="105"/>
    </row>
    <row r="38" spans="1:10" ht="15">
      <c r="A38" s="106" t="s">
        <v>224</v>
      </c>
      <c r="B38" s="107"/>
      <c r="C38" s="108"/>
      <c r="D38" s="109">
        <f>SUM(D34,-D35,-D37)</f>
        <v>0</v>
      </c>
      <c r="E38" s="107"/>
      <c r="F38" s="108"/>
      <c r="G38" s="109">
        <f>SUM(G34,-G35,-G37)</f>
        <v>0</v>
      </c>
      <c r="H38" s="107"/>
      <c r="I38" s="108"/>
      <c r="J38" s="109">
        <f>SUM(J34,-J35,-J37)</f>
        <v>0</v>
      </c>
    </row>
    <row r="40" spans="1:10" ht="15">
      <c r="A40" s="114" t="s">
        <v>226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5">
      <c r="A41" s="114" t="s">
        <v>227</v>
      </c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5">
      <c r="A42" s="114" t="s">
        <v>228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ht="15">
      <c r="A43" s="114" t="s">
        <v>229</v>
      </c>
    </row>
    <row r="44" ht="15">
      <c r="A44" s="114" t="s">
        <v>230</v>
      </c>
    </row>
  </sheetData>
  <sheetProtection password="CFD3" sheet="1"/>
  <mergeCells count="30">
    <mergeCell ref="A23:J23"/>
    <mergeCell ref="A24:A25"/>
    <mergeCell ref="B24:D24"/>
    <mergeCell ref="E24:G24"/>
    <mergeCell ref="H24:J24"/>
    <mergeCell ref="A32:A33"/>
    <mergeCell ref="B32:D32"/>
    <mergeCell ref="E32:G32"/>
    <mergeCell ref="H32:J32"/>
    <mergeCell ref="B21:D21"/>
    <mergeCell ref="E21:G21"/>
    <mergeCell ref="H21:J21"/>
    <mergeCell ref="B22:D22"/>
    <mergeCell ref="E22:G22"/>
    <mergeCell ref="H22:J22"/>
    <mergeCell ref="B11:D11"/>
    <mergeCell ref="E11:G11"/>
    <mergeCell ref="H11:J11"/>
    <mergeCell ref="A13:A14"/>
    <mergeCell ref="B13:D13"/>
    <mergeCell ref="E13:G13"/>
    <mergeCell ref="H13:J13"/>
    <mergeCell ref="A1:J1"/>
    <mergeCell ref="A2:A3"/>
    <mergeCell ref="B2:D2"/>
    <mergeCell ref="E2:G2"/>
    <mergeCell ref="H2:J2"/>
    <mergeCell ref="B10:D10"/>
    <mergeCell ref="E10:G10"/>
    <mergeCell ref="H10:J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4.140625" style="0" customWidth="1"/>
    <col min="2" max="2" width="49.7109375" style="0" customWidth="1"/>
    <col min="3" max="8" width="18.7109375" style="0" customWidth="1"/>
  </cols>
  <sheetData>
    <row r="1" spans="1:8" ht="18" customHeight="1" thickTop="1">
      <c r="A1" s="115"/>
      <c r="B1" s="116" t="s">
        <v>231</v>
      </c>
      <c r="C1" s="117">
        <v>1</v>
      </c>
      <c r="D1" s="117">
        <v>2</v>
      </c>
      <c r="E1" s="117">
        <v>3</v>
      </c>
      <c r="F1" s="117">
        <v>4</v>
      </c>
      <c r="G1" s="117">
        <v>5</v>
      </c>
      <c r="H1" s="118">
        <v>6</v>
      </c>
    </row>
    <row r="2" spans="1:8" ht="18" customHeight="1">
      <c r="A2" s="119">
        <v>1</v>
      </c>
      <c r="B2" s="120" t="s">
        <v>232</v>
      </c>
      <c r="C2" s="121">
        <v>0</v>
      </c>
      <c r="D2" s="121">
        <v>0</v>
      </c>
      <c r="E2" s="121">
        <v>0</v>
      </c>
      <c r="F2" s="121"/>
      <c r="G2" s="121"/>
      <c r="H2" s="122"/>
    </row>
    <row r="3" spans="1:8" ht="18" customHeight="1">
      <c r="A3" s="119">
        <v>2</v>
      </c>
      <c r="B3" s="120" t="s">
        <v>233</v>
      </c>
      <c r="C3" s="121">
        <v>0</v>
      </c>
      <c r="D3" s="121">
        <v>0</v>
      </c>
      <c r="E3" s="121">
        <v>0</v>
      </c>
      <c r="F3" s="121"/>
      <c r="G3" s="121"/>
      <c r="H3" s="122"/>
    </row>
    <row r="4" spans="1:8" ht="18" customHeight="1">
      <c r="A4" s="123">
        <v>3</v>
      </c>
      <c r="B4" s="124" t="s">
        <v>234</v>
      </c>
      <c r="C4" s="125">
        <f aca="true" t="shared" si="0" ref="C4:H4">C2-C3</f>
        <v>0</v>
      </c>
      <c r="D4" s="125">
        <f t="shared" si="0"/>
        <v>0</v>
      </c>
      <c r="E4" s="125">
        <f t="shared" si="0"/>
        <v>0</v>
      </c>
      <c r="F4" s="125">
        <f t="shared" si="0"/>
        <v>0</v>
      </c>
      <c r="G4" s="125">
        <f t="shared" si="0"/>
        <v>0</v>
      </c>
      <c r="H4" s="126">
        <f t="shared" si="0"/>
        <v>0</v>
      </c>
    </row>
    <row r="5" spans="1:8" ht="18" customHeight="1">
      <c r="A5" s="119">
        <v>4</v>
      </c>
      <c r="B5" s="120" t="s">
        <v>235</v>
      </c>
      <c r="C5" s="121">
        <v>2594220</v>
      </c>
      <c r="D5" s="121">
        <v>2731840</v>
      </c>
      <c r="E5" s="121">
        <v>2643350</v>
      </c>
      <c r="F5" s="121"/>
      <c r="G5" s="121"/>
      <c r="H5" s="122"/>
    </row>
    <row r="6" spans="1:8" ht="18" customHeight="1">
      <c r="A6" s="119">
        <v>5</v>
      </c>
      <c r="B6" s="120" t="s">
        <v>236</v>
      </c>
      <c r="C6" s="121">
        <v>297679</v>
      </c>
      <c r="D6" s="121">
        <v>179819</v>
      </c>
      <c r="E6" s="121">
        <v>249771</v>
      </c>
      <c r="F6" s="121"/>
      <c r="G6" s="121"/>
      <c r="H6" s="122"/>
    </row>
    <row r="7" spans="1:8" ht="18" customHeight="1">
      <c r="A7" s="119">
        <v>6</v>
      </c>
      <c r="B7" s="120" t="s">
        <v>237</v>
      </c>
      <c r="C7" s="121">
        <v>0</v>
      </c>
      <c r="D7" s="121"/>
      <c r="E7" s="121"/>
      <c r="F7" s="121"/>
      <c r="G7" s="121"/>
      <c r="H7" s="122"/>
    </row>
    <row r="8" spans="1:8" ht="18" customHeight="1">
      <c r="A8" s="123">
        <v>7</v>
      </c>
      <c r="B8" s="124" t="s">
        <v>238</v>
      </c>
      <c r="C8" s="125">
        <f aca="true" t="shared" si="1" ref="C8:H8">C5+C6-C7</f>
        <v>2891899</v>
      </c>
      <c r="D8" s="125">
        <f t="shared" si="1"/>
        <v>2911659</v>
      </c>
      <c r="E8" s="125">
        <f t="shared" si="1"/>
        <v>2893121</v>
      </c>
      <c r="F8" s="125">
        <f t="shared" si="1"/>
        <v>0</v>
      </c>
      <c r="G8" s="125">
        <f t="shared" si="1"/>
        <v>0</v>
      </c>
      <c r="H8" s="126">
        <f t="shared" si="1"/>
        <v>0</v>
      </c>
    </row>
    <row r="9" spans="1:8" ht="18" customHeight="1">
      <c r="A9" s="119">
        <v>8</v>
      </c>
      <c r="B9" s="120" t="s">
        <v>239</v>
      </c>
      <c r="C9" s="127">
        <f aca="true" t="shared" si="2" ref="C9:H9">C8</f>
        <v>2891899</v>
      </c>
      <c r="D9" s="127">
        <f t="shared" si="2"/>
        <v>2911659</v>
      </c>
      <c r="E9" s="127">
        <f t="shared" si="2"/>
        <v>2893121</v>
      </c>
      <c r="F9" s="127">
        <f t="shared" si="2"/>
        <v>0</v>
      </c>
      <c r="G9" s="127">
        <f t="shared" si="2"/>
        <v>0</v>
      </c>
      <c r="H9" s="128">
        <f t="shared" si="2"/>
        <v>0</v>
      </c>
    </row>
    <row r="10" spans="1:8" ht="18" customHeight="1">
      <c r="A10" s="119">
        <v>9</v>
      </c>
      <c r="B10" s="120" t="s">
        <v>240</v>
      </c>
      <c r="C10" s="127">
        <f aca="true" t="shared" si="3" ref="C10:H10">C4</f>
        <v>0</v>
      </c>
      <c r="D10" s="127">
        <f t="shared" si="3"/>
        <v>0</v>
      </c>
      <c r="E10" s="127">
        <f t="shared" si="3"/>
        <v>0</v>
      </c>
      <c r="F10" s="127">
        <f t="shared" si="3"/>
        <v>0</v>
      </c>
      <c r="G10" s="127">
        <f t="shared" si="3"/>
        <v>0</v>
      </c>
      <c r="H10" s="129">
        <f t="shared" si="3"/>
        <v>0</v>
      </c>
    </row>
    <row r="11" spans="1:8" ht="18" customHeight="1">
      <c r="A11" s="119">
        <v>10</v>
      </c>
      <c r="B11" s="120" t="s">
        <v>241</v>
      </c>
      <c r="C11" s="121">
        <v>2059402</v>
      </c>
      <c r="D11" s="121">
        <v>2097852</v>
      </c>
      <c r="E11" s="121">
        <v>2156236</v>
      </c>
      <c r="F11" s="121"/>
      <c r="G11" s="121"/>
      <c r="H11" s="122"/>
    </row>
    <row r="12" spans="1:8" ht="18" customHeight="1">
      <c r="A12" s="123">
        <v>11</v>
      </c>
      <c r="B12" s="124" t="s">
        <v>242</v>
      </c>
      <c r="C12" s="125">
        <f aca="true" t="shared" si="4" ref="C12:H12">C9+C10-C11</f>
        <v>832497</v>
      </c>
      <c r="D12" s="125">
        <f t="shared" si="4"/>
        <v>813807</v>
      </c>
      <c r="E12" s="125">
        <f t="shared" si="4"/>
        <v>736885</v>
      </c>
      <c r="F12" s="125">
        <f t="shared" si="4"/>
        <v>0</v>
      </c>
      <c r="G12" s="125">
        <f t="shared" si="4"/>
        <v>0</v>
      </c>
      <c r="H12" s="126">
        <f t="shared" si="4"/>
        <v>0</v>
      </c>
    </row>
    <row r="13" spans="1:8" ht="18" customHeight="1">
      <c r="A13" s="119">
        <v>12</v>
      </c>
      <c r="B13" s="120" t="s">
        <v>243</v>
      </c>
      <c r="C13" s="127">
        <f aca="true" t="shared" si="5" ref="C13:H13">C12</f>
        <v>832497</v>
      </c>
      <c r="D13" s="127">
        <f t="shared" si="5"/>
        <v>813807</v>
      </c>
      <c r="E13" s="127">
        <f t="shared" si="5"/>
        <v>736885</v>
      </c>
      <c r="F13" s="127">
        <f t="shared" si="5"/>
        <v>0</v>
      </c>
      <c r="G13" s="127">
        <f t="shared" si="5"/>
        <v>0</v>
      </c>
      <c r="H13" s="128">
        <f t="shared" si="5"/>
        <v>0</v>
      </c>
    </row>
    <row r="14" spans="1:8" ht="18" customHeight="1">
      <c r="A14" s="119">
        <v>13</v>
      </c>
      <c r="B14" s="120" t="s">
        <v>244</v>
      </c>
      <c r="C14" s="121">
        <v>0</v>
      </c>
      <c r="D14" s="121"/>
      <c r="E14" s="121">
        <v>0</v>
      </c>
      <c r="F14" s="121"/>
      <c r="G14" s="121"/>
      <c r="H14" s="122"/>
    </row>
    <row r="15" spans="1:8" ht="18" customHeight="1">
      <c r="A15" s="119">
        <v>14</v>
      </c>
      <c r="B15" s="120" t="s">
        <v>245</v>
      </c>
      <c r="C15" s="121">
        <v>0</v>
      </c>
      <c r="D15" s="121"/>
      <c r="E15" s="121">
        <v>0</v>
      </c>
      <c r="F15" s="121"/>
      <c r="G15" s="121"/>
      <c r="H15" s="122"/>
    </row>
    <row r="16" spans="1:8" ht="18" customHeight="1">
      <c r="A16" s="119">
        <v>15</v>
      </c>
      <c r="B16" s="120" t="s">
        <v>246</v>
      </c>
      <c r="C16" s="121">
        <v>438838</v>
      </c>
      <c r="D16" s="121">
        <v>407119</v>
      </c>
      <c r="E16" s="121">
        <v>456671</v>
      </c>
      <c r="F16" s="121"/>
      <c r="G16" s="121"/>
      <c r="H16" s="122"/>
    </row>
    <row r="17" spans="1:8" ht="18" customHeight="1">
      <c r="A17" s="123">
        <v>16</v>
      </c>
      <c r="B17" s="124" t="s">
        <v>247</v>
      </c>
      <c r="C17" s="125">
        <f aca="true" t="shared" si="6" ref="C17:H17">C13+C14-C15-C16</f>
        <v>393659</v>
      </c>
      <c r="D17" s="125">
        <f t="shared" si="6"/>
        <v>406688</v>
      </c>
      <c r="E17" s="125">
        <f t="shared" si="6"/>
        <v>280214</v>
      </c>
      <c r="F17" s="125">
        <f t="shared" si="6"/>
        <v>0</v>
      </c>
      <c r="G17" s="125">
        <f t="shared" si="6"/>
        <v>0</v>
      </c>
      <c r="H17" s="126">
        <f t="shared" si="6"/>
        <v>0</v>
      </c>
    </row>
    <row r="18" spans="1:8" ht="18" customHeight="1">
      <c r="A18" s="119">
        <v>17</v>
      </c>
      <c r="B18" s="120" t="s">
        <v>248</v>
      </c>
      <c r="C18" s="127">
        <f aca="true" t="shared" si="7" ref="C18:H18">C17</f>
        <v>393659</v>
      </c>
      <c r="D18" s="127">
        <f t="shared" si="7"/>
        <v>406688</v>
      </c>
      <c r="E18" s="127">
        <f t="shared" si="7"/>
        <v>280214</v>
      </c>
      <c r="F18" s="127">
        <f t="shared" si="7"/>
        <v>0</v>
      </c>
      <c r="G18" s="127">
        <f t="shared" si="7"/>
        <v>0</v>
      </c>
      <c r="H18" s="128">
        <f t="shared" si="7"/>
        <v>0</v>
      </c>
    </row>
    <row r="19" spans="1:8" ht="18" customHeight="1">
      <c r="A19" s="119">
        <v>18</v>
      </c>
      <c r="B19" s="120" t="s">
        <v>249</v>
      </c>
      <c r="C19" s="121">
        <v>0</v>
      </c>
      <c r="D19" s="121"/>
      <c r="E19" s="121"/>
      <c r="F19" s="121"/>
      <c r="G19" s="121"/>
      <c r="H19" s="122"/>
    </row>
    <row r="20" spans="1:8" ht="18" customHeight="1">
      <c r="A20" s="119">
        <v>19</v>
      </c>
      <c r="B20" s="120" t="s">
        <v>250</v>
      </c>
      <c r="C20" s="121"/>
      <c r="D20" s="121"/>
      <c r="E20" s="121"/>
      <c r="F20" s="121"/>
      <c r="G20" s="121"/>
      <c r="H20" s="122"/>
    </row>
    <row r="21" spans="1:8" ht="18" customHeight="1">
      <c r="A21" s="119">
        <v>20</v>
      </c>
      <c r="B21" s="120" t="s">
        <v>251</v>
      </c>
      <c r="C21" s="121">
        <v>200000</v>
      </c>
      <c r="D21" s="121">
        <v>200000</v>
      </c>
      <c r="E21" s="121">
        <v>220200</v>
      </c>
      <c r="F21" s="121"/>
      <c r="G21" s="121"/>
      <c r="H21" s="122"/>
    </row>
    <row r="22" spans="1:8" ht="18" customHeight="1">
      <c r="A22" s="119">
        <v>21</v>
      </c>
      <c r="B22" s="120" t="s">
        <v>252</v>
      </c>
      <c r="C22" s="121">
        <v>0</v>
      </c>
      <c r="D22" s="121"/>
      <c r="E22" s="121"/>
      <c r="F22" s="121"/>
      <c r="G22" s="121"/>
      <c r="H22" s="122"/>
    </row>
    <row r="23" spans="1:8" ht="18" customHeight="1">
      <c r="A23" s="123">
        <v>22</v>
      </c>
      <c r="B23" s="124" t="s">
        <v>253</v>
      </c>
      <c r="C23" s="125">
        <f aca="true" t="shared" si="8" ref="C23:H23">C18+C19+C20-C21-C22</f>
        <v>193659</v>
      </c>
      <c r="D23" s="125">
        <f t="shared" si="8"/>
        <v>206688</v>
      </c>
      <c r="E23" s="125">
        <f t="shared" si="8"/>
        <v>60014</v>
      </c>
      <c r="F23" s="125">
        <f t="shared" si="8"/>
        <v>0</v>
      </c>
      <c r="G23" s="125">
        <f t="shared" si="8"/>
        <v>0</v>
      </c>
      <c r="H23" s="126">
        <f t="shared" si="8"/>
        <v>0</v>
      </c>
    </row>
    <row r="24" spans="1:8" ht="18" customHeight="1">
      <c r="A24" s="119">
        <v>23</v>
      </c>
      <c r="B24" s="120" t="s">
        <v>254</v>
      </c>
      <c r="C24" s="127">
        <f aca="true" t="shared" si="9" ref="C24:H24">C23</f>
        <v>193659</v>
      </c>
      <c r="D24" s="127">
        <f t="shared" si="9"/>
        <v>206688</v>
      </c>
      <c r="E24" s="127">
        <f t="shared" si="9"/>
        <v>60014</v>
      </c>
      <c r="F24" s="127">
        <f t="shared" si="9"/>
        <v>0</v>
      </c>
      <c r="G24" s="127">
        <f t="shared" si="9"/>
        <v>0</v>
      </c>
      <c r="H24" s="128">
        <f t="shared" si="9"/>
        <v>0</v>
      </c>
    </row>
    <row r="25" spans="1:8" ht="18" customHeight="1">
      <c r="A25" s="119">
        <v>24</v>
      </c>
      <c r="B25" s="120" t="s">
        <v>95</v>
      </c>
      <c r="C25" s="121"/>
      <c r="D25" s="121">
        <v>12102</v>
      </c>
      <c r="E25" s="121">
        <v>10260</v>
      </c>
      <c r="F25" s="121"/>
      <c r="G25" s="121"/>
      <c r="H25" s="122"/>
    </row>
    <row r="26" spans="1:8" ht="18" customHeight="1">
      <c r="A26" s="119">
        <v>25</v>
      </c>
      <c r="B26" s="120" t="s">
        <v>97</v>
      </c>
      <c r="C26" s="121"/>
      <c r="D26" s="121">
        <v>30000</v>
      </c>
      <c r="E26" s="121">
        <v>22500</v>
      </c>
      <c r="F26" s="121"/>
      <c r="G26" s="121"/>
      <c r="H26" s="122"/>
    </row>
    <row r="27" spans="1:8" ht="18" customHeight="1">
      <c r="A27" s="123">
        <v>26</v>
      </c>
      <c r="B27" s="124" t="s">
        <v>255</v>
      </c>
      <c r="C27" s="125">
        <f aca="true" t="shared" si="10" ref="C27:H27">C24+C25-C26</f>
        <v>193659</v>
      </c>
      <c r="D27" s="125">
        <f t="shared" si="10"/>
        <v>188790</v>
      </c>
      <c r="E27" s="125">
        <f t="shared" si="10"/>
        <v>47774</v>
      </c>
      <c r="F27" s="125">
        <f t="shared" si="10"/>
        <v>0</v>
      </c>
      <c r="G27" s="125">
        <f t="shared" si="10"/>
        <v>0</v>
      </c>
      <c r="H27" s="126">
        <f t="shared" si="10"/>
        <v>0</v>
      </c>
    </row>
    <row r="28" spans="1:8" ht="18" customHeight="1">
      <c r="A28" s="119">
        <v>27</v>
      </c>
      <c r="B28" s="120" t="s">
        <v>256</v>
      </c>
      <c r="C28" s="127">
        <f aca="true" t="shared" si="11" ref="C28:H28">C27</f>
        <v>193659</v>
      </c>
      <c r="D28" s="127">
        <f t="shared" si="11"/>
        <v>188790</v>
      </c>
      <c r="E28" s="127">
        <f t="shared" si="11"/>
        <v>47774</v>
      </c>
      <c r="F28" s="127">
        <f t="shared" si="11"/>
        <v>0</v>
      </c>
      <c r="G28" s="127">
        <f t="shared" si="11"/>
        <v>0</v>
      </c>
      <c r="H28" s="128">
        <f t="shared" si="11"/>
        <v>0</v>
      </c>
    </row>
    <row r="29" spans="1:8" ht="18" customHeight="1">
      <c r="A29" s="119">
        <v>28</v>
      </c>
      <c r="B29" s="120" t="s">
        <v>257</v>
      </c>
      <c r="C29" s="121"/>
      <c r="D29" s="121"/>
      <c r="E29" s="121"/>
      <c r="F29" s="121"/>
      <c r="G29" s="121"/>
      <c r="H29" s="122"/>
    </row>
    <row r="30" spans="1:8" ht="18" customHeight="1">
      <c r="A30" s="119">
        <v>29</v>
      </c>
      <c r="B30" s="120" t="s">
        <v>258</v>
      </c>
      <c r="C30" s="121">
        <v>64546</v>
      </c>
      <c r="D30" s="121">
        <v>62923</v>
      </c>
      <c r="E30" s="121">
        <v>15923</v>
      </c>
      <c r="F30" s="121"/>
      <c r="G30" s="121"/>
      <c r="H30" s="122"/>
    </row>
    <row r="31" spans="1:8" ht="18" customHeight="1">
      <c r="A31" s="123">
        <v>30</v>
      </c>
      <c r="B31" s="124" t="s">
        <v>259</v>
      </c>
      <c r="C31" s="125">
        <f aca="true" t="shared" si="12" ref="C31:H31">C28+C29-C30</f>
        <v>129113</v>
      </c>
      <c r="D31" s="125">
        <f t="shared" si="12"/>
        <v>125867</v>
      </c>
      <c r="E31" s="125">
        <f t="shared" si="12"/>
        <v>31851</v>
      </c>
      <c r="F31" s="125">
        <f t="shared" si="12"/>
        <v>0</v>
      </c>
      <c r="G31" s="125">
        <f t="shared" si="12"/>
        <v>0</v>
      </c>
      <c r="H31" s="126">
        <f t="shared" si="12"/>
        <v>0</v>
      </c>
    </row>
    <row r="32" spans="1:8" ht="18" customHeight="1">
      <c r="A32" s="119">
        <v>31</v>
      </c>
      <c r="B32" s="120" t="s">
        <v>260</v>
      </c>
      <c r="C32" s="121"/>
      <c r="D32" s="121"/>
      <c r="E32" s="121"/>
      <c r="F32" s="121"/>
      <c r="G32" s="121"/>
      <c r="H32" s="122"/>
    </row>
    <row r="33" spans="1:8" ht="18" customHeight="1">
      <c r="A33" s="119">
        <v>32</v>
      </c>
      <c r="B33" s="120" t="s">
        <v>261</v>
      </c>
      <c r="C33" s="121"/>
      <c r="D33" s="121"/>
      <c r="E33" s="121"/>
      <c r="F33" s="121"/>
      <c r="G33" s="121"/>
      <c r="H33" s="122"/>
    </row>
    <row r="34" spans="1:8" ht="18" customHeight="1" thickBot="1">
      <c r="A34" s="130">
        <v>33</v>
      </c>
      <c r="B34" s="131" t="s">
        <v>262</v>
      </c>
      <c r="C34" s="132">
        <f aca="true" t="shared" si="13" ref="C34:H34">C32-C33</f>
        <v>0</v>
      </c>
      <c r="D34" s="132">
        <f t="shared" si="13"/>
        <v>0</v>
      </c>
      <c r="E34" s="132">
        <f t="shared" si="13"/>
        <v>0</v>
      </c>
      <c r="F34" s="132">
        <f t="shared" si="13"/>
        <v>0</v>
      </c>
      <c r="G34" s="132">
        <f t="shared" si="13"/>
        <v>0</v>
      </c>
      <c r="H34" s="133">
        <f t="shared" si="13"/>
        <v>0</v>
      </c>
    </row>
    <row r="35" ht="15.75" thickTop="1"/>
    <row r="36" spans="2:3" ht="15">
      <c r="B36" t="s">
        <v>263</v>
      </c>
      <c r="C36" s="101"/>
    </row>
    <row r="37" ht="15">
      <c r="B37" t="s">
        <v>264</v>
      </c>
    </row>
  </sheetData>
  <sheetProtection password="CFD3" sheet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3"/>
  <sheetViews>
    <sheetView tabSelected="1" zoomScalePageLayoutView="0" workbookViewId="0" topLeftCell="A25">
      <selection activeCell="D14" sqref="D14"/>
    </sheetView>
  </sheetViews>
  <sheetFormatPr defaultColWidth="11.421875" defaultRowHeight="15"/>
  <cols>
    <col min="1" max="1" width="46.140625" style="176" customWidth="1"/>
    <col min="2" max="7" width="11.140625" style="176" customWidth="1"/>
    <col min="8" max="16384" width="11.421875" style="176" customWidth="1"/>
  </cols>
  <sheetData>
    <row r="1" spans="2:5" ht="19.5" thickBot="1">
      <c r="B1" s="177" t="s">
        <v>375</v>
      </c>
      <c r="C1" s="178"/>
      <c r="D1" s="178"/>
      <c r="E1" s="179"/>
    </row>
    <row r="2" ht="13.5" thickBot="1"/>
    <row r="3" spans="1:7" s="184" customFormat="1" ht="13.5" thickBot="1">
      <c r="A3" s="180" t="s">
        <v>376</v>
      </c>
      <c r="B3" s="181">
        <v>1</v>
      </c>
      <c r="C3" s="182">
        <v>2</v>
      </c>
      <c r="D3" s="182">
        <v>3</v>
      </c>
      <c r="E3" s="182">
        <v>4</v>
      </c>
      <c r="F3" s="182">
        <v>5</v>
      </c>
      <c r="G3" s="183">
        <v>6</v>
      </c>
    </row>
    <row r="4" ht="5.25" customHeight="1" thickBot="1"/>
    <row r="5" spans="1:7" ht="16.5" customHeight="1">
      <c r="A5" s="185" t="s">
        <v>385</v>
      </c>
      <c r="B5" s="186"/>
      <c r="C5" s="186"/>
      <c r="D5" s="186"/>
      <c r="E5" s="186"/>
      <c r="F5" s="186"/>
      <c r="G5" s="187"/>
    </row>
    <row r="6" spans="1:7" ht="16.5" customHeight="1">
      <c r="A6" s="188" t="s">
        <v>377</v>
      </c>
      <c r="B6" s="189">
        <v>2594220</v>
      </c>
      <c r="C6" s="189">
        <v>2731840</v>
      </c>
      <c r="D6" s="189">
        <v>2643350</v>
      </c>
      <c r="E6" s="189"/>
      <c r="F6" s="189"/>
      <c r="G6" s="190"/>
    </row>
    <row r="7" spans="1:7" ht="16.5" customHeight="1">
      <c r="A7" s="188" t="s">
        <v>402</v>
      </c>
      <c r="B7" s="189">
        <v>-216185</v>
      </c>
      <c r="C7" s="189">
        <v>-11468</v>
      </c>
      <c r="D7" s="189">
        <v>-68812</v>
      </c>
      <c r="E7" s="189"/>
      <c r="F7" s="189"/>
      <c r="G7" s="190"/>
    </row>
    <row r="8" spans="1:7" ht="16.5" customHeight="1">
      <c r="A8" s="188" t="s">
        <v>386</v>
      </c>
      <c r="B8" s="189">
        <v>0</v>
      </c>
      <c r="C8" s="189">
        <v>12103</v>
      </c>
      <c r="D8" s="189">
        <v>10260</v>
      </c>
      <c r="E8" s="189"/>
      <c r="F8" s="189"/>
      <c r="G8" s="190"/>
    </row>
    <row r="9" spans="1:7" ht="16.5" customHeight="1">
      <c r="A9" s="188" t="s">
        <v>387</v>
      </c>
      <c r="B9" s="189">
        <v>0</v>
      </c>
      <c r="C9" s="189">
        <v>0</v>
      </c>
      <c r="D9" s="189">
        <v>0</v>
      </c>
      <c r="E9" s="189"/>
      <c r="F9" s="189"/>
      <c r="G9" s="190"/>
    </row>
    <row r="10" spans="1:7" ht="16.5" customHeight="1">
      <c r="A10" s="188" t="s">
        <v>287</v>
      </c>
      <c r="B10" s="189">
        <v>0</v>
      </c>
      <c r="C10" s="189">
        <v>0</v>
      </c>
      <c r="D10" s="189">
        <v>0</v>
      </c>
      <c r="E10" s="189"/>
      <c r="F10" s="189"/>
      <c r="G10" s="190"/>
    </row>
    <row r="11" spans="1:7" ht="16.5" customHeight="1">
      <c r="A11" s="188" t="s">
        <v>288</v>
      </c>
      <c r="B11" s="189">
        <v>500000</v>
      </c>
      <c r="C11" s="189">
        <v>0</v>
      </c>
      <c r="D11" s="189">
        <v>0</v>
      </c>
      <c r="E11" s="189"/>
      <c r="F11" s="189"/>
      <c r="G11" s="190"/>
    </row>
    <row r="12" spans="1:7" ht="16.5" customHeight="1" thickBot="1">
      <c r="A12" s="191" t="s">
        <v>403</v>
      </c>
      <c r="B12" s="192">
        <v>0</v>
      </c>
      <c r="C12" s="192">
        <v>0</v>
      </c>
      <c r="D12" s="192">
        <v>0</v>
      </c>
      <c r="E12" s="192"/>
      <c r="F12" s="193"/>
      <c r="G12" s="194"/>
    </row>
    <row r="13" ht="5.25" customHeight="1" thickBot="1"/>
    <row r="14" spans="1:7" ht="16.5" customHeight="1" thickBot="1">
      <c r="A14" s="184" t="s">
        <v>378</v>
      </c>
      <c r="B14" s="195">
        <f aca="true" t="shared" si="0" ref="B14:G14">SUM(B6:B12)</f>
        <v>2878035</v>
      </c>
      <c r="C14" s="195">
        <f t="shared" si="0"/>
        <v>2732475</v>
      </c>
      <c r="D14" s="195">
        <f t="shared" si="0"/>
        <v>2584798</v>
      </c>
      <c r="E14" s="195">
        <f t="shared" si="0"/>
        <v>0</v>
      </c>
      <c r="F14" s="195">
        <f t="shared" si="0"/>
        <v>0</v>
      </c>
      <c r="G14" s="195">
        <f t="shared" si="0"/>
        <v>0</v>
      </c>
    </row>
    <row r="15" ht="5.25" customHeight="1" thickBot="1"/>
    <row r="16" spans="1:7" ht="16.5" customHeight="1">
      <c r="A16" s="185" t="s">
        <v>388</v>
      </c>
      <c r="B16" s="186"/>
      <c r="C16" s="186"/>
      <c r="D16" s="186"/>
      <c r="E16" s="186"/>
      <c r="F16" s="186"/>
      <c r="G16" s="187"/>
    </row>
    <row r="17" spans="1:7" ht="16.5" customHeight="1">
      <c r="A17" s="188" t="s">
        <v>392</v>
      </c>
      <c r="B17" s="189">
        <v>1352000</v>
      </c>
      <c r="C17" s="189">
        <v>1357440</v>
      </c>
      <c r="D17" s="189">
        <v>1412165</v>
      </c>
      <c r="E17" s="189"/>
      <c r="F17" s="189"/>
      <c r="G17" s="190"/>
    </row>
    <row r="18" spans="1:7" ht="16.5" customHeight="1">
      <c r="A18" s="188" t="s">
        <v>393</v>
      </c>
      <c r="B18" s="189">
        <v>-225333</v>
      </c>
      <c r="C18" s="189">
        <v>-907</v>
      </c>
      <c r="D18" s="189">
        <v>-9121</v>
      </c>
      <c r="E18" s="189"/>
      <c r="F18" s="189"/>
      <c r="G18" s="190"/>
    </row>
    <row r="19" spans="1:7" ht="16.5" customHeight="1">
      <c r="A19" s="188" t="s">
        <v>389</v>
      </c>
      <c r="B19" s="189">
        <v>0</v>
      </c>
      <c r="C19" s="189">
        <v>64546</v>
      </c>
      <c r="D19" s="189">
        <v>62923</v>
      </c>
      <c r="E19" s="189"/>
      <c r="F19" s="189"/>
      <c r="G19" s="190"/>
    </row>
    <row r="20" spans="1:7" ht="16.5" customHeight="1">
      <c r="A20" s="188" t="s">
        <v>394</v>
      </c>
      <c r="B20" s="189">
        <v>103200</v>
      </c>
      <c r="C20" s="189">
        <v>90850</v>
      </c>
      <c r="D20" s="189">
        <v>96575</v>
      </c>
      <c r="E20" s="189"/>
      <c r="F20" s="189"/>
      <c r="G20" s="190"/>
    </row>
    <row r="21" spans="1:7" ht="16.5" customHeight="1">
      <c r="A21" s="188" t="s">
        <v>395</v>
      </c>
      <c r="B21" s="189">
        <v>334200</v>
      </c>
      <c r="C21" s="189">
        <v>372900</v>
      </c>
      <c r="D21" s="189">
        <v>365300</v>
      </c>
      <c r="E21" s="189"/>
      <c r="F21" s="189"/>
      <c r="G21" s="190"/>
    </row>
    <row r="22" spans="1:9" ht="16.5" customHeight="1">
      <c r="A22" s="188" t="s">
        <v>405</v>
      </c>
      <c r="B22" s="189">
        <v>438839</v>
      </c>
      <c r="C22" s="189">
        <v>407119</v>
      </c>
      <c r="D22" s="189">
        <v>456671</v>
      </c>
      <c r="E22" s="189"/>
      <c r="F22" s="189"/>
      <c r="G22" s="190"/>
      <c r="H22" s="209"/>
      <c r="I22" s="209"/>
    </row>
    <row r="23" spans="1:7" ht="16.5" customHeight="1">
      <c r="A23" s="188" t="s">
        <v>76</v>
      </c>
      <c r="B23" s="189">
        <v>0</v>
      </c>
      <c r="C23" s="189">
        <v>2950</v>
      </c>
      <c r="D23" s="189">
        <v>4725</v>
      </c>
      <c r="E23" s="189"/>
      <c r="F23" s="189"/>
      <c r="G23" s="190"/>
    </row>
    <row r="24" spans="1:7" ht="16.5" customHeight="1">
      <c r="A24" s="188" t="s">
        <v>396</v>
      </c>
      <c r="B24" s="189">
        <v>250002</v>
      </c>
      <c r="C24" s="189">
        <v>252502</v>
      </c>
      <c r="D24" s="189">
        <v>255027</v>
      </c>
      <c r="E24" s="189"/>
      <c r="F24" s="189"/>
      <c r="G24" s="190"/>
    </row>
    <row r="25" spans="1:7" ht="16.5" customHeight="1">
      <c r="A25" s="188" t="s">
        <v>398</v>
      </c>
      <c r="B25" s="189">
        <v>10000</v>
      </c>
      <c r="C25" s="189">
        <v>10100</v>
      </c>
      <c r="D25" s="189">
        <v>11221</v>
      </c>
      <c r="E25" s="189"/>
      <c r="F25" s="189"/>
      <c r="G25" s="190"/>
    </row>
    <row r="26" spans="1:7" ht="16.5" customHeight="1">
      <c r="A26" s="188" t="s">
        <v>397</v>
      </c>
      <c r="B26" s="189">
        <v>10000</v>
      </c>
      <c r="C26" s="189">
        <v>11110</v>
      </c>
      <c r="D26" s="189">
        <v>11221</v>
      </c>
      <c r="E26" s="189"/>
      <c r="F26" s="189"/>
      <c r="G26" s="190"/>
    </row>
    <row r="27" spans="1:7" ht="16.5" customHeight="1">
      <c r="A27" s="188" t="s">
        <v>97</v>
      </c>
      <c r="B27" s="189">
        <v>0</v>
      </c>
      <c r="C27" s="189">
        <v>30000</v>
      </c>
      <c r="D27" s="189">
        <v>22500</v>
      </c>
      <c r="E27" s="189"/>
      <c r="F27" s="189"/>
      <c r="G27" s="190"/>
    </row>
    <row r="28" spans="1:7" ht="16.5" customHeight="1">
      <c r="A28" s="188" t="s">
        <v>379</v>
      </c>
      <c r="B28" s="189">
        <v>0</v>
      </c>
      <c r="C28" s="189">
        <v>0</v>
      </c>
      <c r="D28" s="189">
        <v>0</v>
      </c>
      <c r="E28" s="189"/>
      <c r="F28" s="189"/>
      <c r="G28" s="190"/>
    </row>
    <row r="29" spans="1:7" ht="16.5" customHeight="1">
      <c r="A29" s="188" t="s">
        <v>401</v>
      </c>
      <c r="B29" s="189">
        <v>0</v>
      </c>
      <c r="C29" s="189">
        <v>0</v>
      </c>
      <c r="D29" s="189">
        <v>0</v>
      </c>
      <c r="E29" s="189"/>
      <c r="F29" s="189"/>
      <c r="G29" s="190"/>
    </row>
    <row r="30" spans="1:7" ht="16.5" customHeight="1">
      <c r="A30" s="188" t="s">
        <v>400</v>
      </c>
      <c r="B30" s="189">
        <v>0</v>
      </c>
      <c r="C30" s="189">
        <v>125000</v>
      </c>
      <c r="D30" s="189">
        <v>125000</v>
      </c>
      <c r="E30" s="189"/>
      <c r="F30" s="189"/>
      <c r="G30" s="190"/>
    </row>
    <row r="31" spans="1:7" ht="16.5" customHeight="1">
      <c r="A31" s="188" t="s">
        <v>404</v>
      </c>
      <c r="B31" s="189">
        <v>0</v>
      </c>
      <c r="C31" s="189">
        <v>101000</v>
      </c>
      <c r="D31" s="189">
        <v>0</v>
      </c>
      <c r="E31" s="189"/>
      <c r="F31" s="189"/>
      <c r="G31" s="190"/>
    </row>
    <row r="32" spans="1:7" ht="16.5" customHeight="1" thickBot="1">
      <c r="A32" s="196" t="s">
        <v>399</v>
      </c>
      <c r="B32" s="192">
        <v>0</v>
      </c>
      <c r="C32" s="192">
        <v>0</v>
      </c>
      <c r="D32" s="192">
        <v>0</v>
      </c>
      <c r="E32" s="192"/>
      <c r="F32" s="192"/>
      <c r="G32" s="194"/>
    </row>
    <row r="33" ht="5.25" customHeight="1" thickBot="1"/>
    <row r="34" spans="1:7" ht="16.5" customHeight="1" thickBot="1">
      <c r="A34" s="184" t="s">
        <v>380</v>
      </c>
      <c r="B34" s="195">
        <f aca="true" t="shared" si="1" ref="B34:G34">SUM(B17:B32)</f>
        <v>2272908</v>
      </c>
      <c r="C34" s="195">
        <f t="shared" si="1"/>
        <v>2824610</v>
      </c>
      <c r="D34" s="195">
        <f t="shared" si="1"/>
        <v>2814207</v>
      </c>
      <c r="E34" s="195">
        <f t="shared" si="1"/>
        <v>0</v>
      </c>
      <c r="F34" s="195">
        <f t="shared" si="1"/>
        <v>0</v>
      </c>
      <c r="G34" s="195">
        <f t="shared" si="1"/>
        <v>0</v>
      </c>
    </row>
    <row r="35" spans="2:7" ht="5.25" customHeight="1" thickBot="1">
      <c r="B35" s="197"/>
      <c r="C35" s="197"/>
      <c r="D35" s="197"/>
      <c r="E35" s="197"/>
      <c r="F35" s="197"/>
      <c r="G35" s="197"/>
    </row>
    <row r="36" spans="1:7" ht="16.5" customHeight="1">
      <c r="A36" s="198" t="s">
        <v>390</v>
      </c>
      <c r="B36" s="199">
        <f aca="true" t="shared" si="2" ref="B36:G36">+B14-B34</f>
        <v>605127</v>
      </c>
      <c r="C36" s="199">
        <f t="shared" si="2"/>
        <v>-92135</v>
      </c>
      <c r="D36" s="199">
        <f t="shared" si="2"/>
        <v>-229409</v>
      </c>
      <c r="E36" s="199">
        <f t="shared" si="2"/>
        <v>0</v>
      </c>
      <c r="F36" s="199">
        <f t="shared" si="2"/>
        <v>0</v>
      </c>
      <c r="G36" s="200">
        <f t="shared" si="2"/>
        <v>0</v>
      </c>
    </row>
    <row r="37" spans="1:7" ht="16.5" customHeight="1">
      <c r="A37" s="188" t="s">
        <v>381</v>
      </c>
      <c r="B37" s="201"/>
      <c r="C37" s="201">
        <f>B38</f>
        <v>605127</v>
      </c>
      <c r="D37" s="201">
        <f>C38</f>
        <v>512992</v>
      </c>
      <c r="E37" s="201">
        <f>D38</f>
        <v>283583</v>
      </c>
      <c r="F37" s="201">
        <f>E38</f>
        <v>283583</v>
      </c>
      <c r="G37" s="201">
        <f>F38</f>
        <v>283583</v>
      </c>
    </row>
    <row r="38" spans="1:7" ht="16.5" customHeight="1" thickBot="1">
      <c r="A38" s="191" t="s">
        <v>382</v>
      </c>
      <c r="B38" s="202">
        <f aca="true" t="shared" si="3" ref="B38:G38">+B36+B37</f>
        <v>605127</v>
      </c>
      <c r="C38" s="202">
        <f t="shared" si="3"/>
        <v>512992</v>
      </c>
      <c r="D38" s="202">
        <f t="shared" si="3"/>
        <v>283583</v>
      </c>
      <c r="E38" s="202">
        <f t="shared" si="3"/>
        <v>283583</v>
      </c>
      <c r="F38" s="202">
        <f t="shared" si="3"/>
        <v>283583</v>
      </c>
      <c r="G38" s="203">
        <f t="shared" si="3"/>
        <v>283583</v>
      </c>
    </row>
    <row r="39" ht="5.25" customHeight="1"/>
    <row r="40" spans="1:7" ht="15" customHeight="1">
      <c r="A40" s="204" t="s">
        <v>391</v>
      </c>
      <c r="B40" s="205"/>
      <c r="C40" s="205"/>
      <c r="D40" s="205"/>
      <c r="E40" s="205"/>
      <c r="F40" s="205"/>
      <c r="G40" s="205"/>
    </row>
    <row r="41" spans="1:7" ht="16.5" customHeight="1">
      <c r="A41" s="205" t="s">
        <v>383</v>
      </c>
      <c r="B41" s="206"/>
      <c r="C41" s="206"/>
      <c r="D41" s="206"/>
      <c r="E41" s="206"/>
      <c r="F41" s="206"/>
      <c r="G41" s="206"/>
    </row>
    <row r="42" spans="1:7" ht="16.5" customHeight="1">
      <c r="A42" s="207" t="s">
        <v>384</v>
      </c>
      <c r="B42" s="206"/>
      <c r="C42" s="206"/>
      <c r="D42" s="206"/>
      <c r="E42" s="206"/>
      <c r="F42" s="206"/>
      <c r="G42" s="206"/>
    </row>
    <row r="43" spans="1:7" ht="16.5" customHeight="1">
      <c r="A43" s="208"/>
      <c r="B43" s="205"/>
      <c r="C43" s="205"/>
      <c r="D43" s="205"/>
      <c r="E43" s="205"/>
      <c r="F43" s="205"/>
      <c r="G43" s="205"/>
    </row>
  </sheetData>
  <sheetProtection password="CFD3"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zoomScalePageLayoutView="0" workbookViewId="0" topLeftCell="A19">
      <selection activeCell="G2" sqref="G2"/>
    </sheetView>
  </sheetViews>
  <sheetFormatPr defaultColWidth="11.421875" defaultRowHeight="15"/>
  <cols>
    <col min="1" max="1" width="4.57421875" style="140" customWidth="1"/>
    <col min="2" max="2" width="9.28125" style="140" customWidth="1"/>
    <col min="3" max="3" width="33.140625" style="140" customWidth="1"/>
    <col min="4" max="4" width="11.00390625" style="140" customWidth="1"/>
    <col min="5" max="5" width="11.421875" style="140" customWidth="1"/>
    <col min="6" max="6" width="10.28125" style="140" customWidth="1"/>
    <col min="7" max="7" width="10.421875" style="140" customWidth="1"/>
    <col min="8" max="8" width="11.421875" style="140" customWidth="1"/>
    <col min="9" max="9" width="11.140625" style="140" customWidth="1"/>
    <col min="10" max="16384" width="11.421875" style="140" customWidth="1"/>
  </cols>
  <sheetData>
    <row r="1" spans="1:9" s="136" customFormat="1" ht="29.25" customHeight="1">
      <c r="A1" s="251" t="s">
        <v>265</v>
      </c>
      <c r="B1" s="251"/>
      <c r="C1" s="134" t="s">
        <v>266</v>
      </c>
      <c r="D1" s="135">
        <v>1</v>
      </c>
      <c r="E1" s="135">
        <v>2</v>
      </c>
      <c r="F1" s="135">
        <v>3</v>
      </c>
      <c r="G1" s="135">
        <v>4</v>
      </c>
      <c r="H1" s="135">
        <v>5</v>
      </c>
      <c r="I1" s="135">
        <v>6</v>
      </c>
    </row>
    <row r="2" spans="1:9" ht="12.75">
      <c r="A2" s="252" t="s">
        <v>267</v>
      </c>
      <c r="B2" s="137">
        <v>1</v>
      </c>
      <c r="C2" s="138" t="s">
        <v>268</v>
      </c>
      <c r="D2" s="139">
        <v>1129112</v>
      </c>
      <c r="E2" s="139">
        <v>1254980</v>
      </c>
      <c r="F2" s="139">
        <v>1286831</v>
      </c>
      <c r="G2" s="139"/>
      <c r="H2" s="139"/>
      <c r="I2" s="139"/>
    </row>
    <row r="3" spans="1:9" ht="12.75">
      <c r="A3" s="252"/>
      <c r="B3" s="137">
        <v>2</v>
      </c>
      <c r="C3" s="138" t="s">
        <v>26</v>
      </c>
      <c r="D3" s="139">
        <v>500000</v>
      </c>
      <c r="E3" s="139">
        <v>375000</v>
      </c>
      <c r="F3" s="139">
        <v>250000</v>
      </c>
      <c r="G3" s="139"/>
      <c r="H3" s="139"/>
      <c r="I3" s="139"/>
    </row>
    <row r="4" spans="1:9" ht="12.75">
      <c r="A4" s="252"/>
      <c r="B4" s="141" t="s">
        <v>269</v>
      </c>
      <c r="C4" s="142" t="s">
        <v>270</v>
      </c>
      <c r="D4" s="143">
        <f aca="true" t="shared" si="0" ref="D4:I4">D2+D3</f>
        <v>1629112</v>
      </c>
      <c r="E4" s="143">
        <f t="shared" si="0"/>
        <v>1629980</v>
      </c>
      <c r="F4" s="143">
        <f t="shared" si="0"/>
        <v>1536831</v>
      </c>
      <c r="G4" s="143">
        <f t="shared" si="0"/>
        <v>0</v>
      </c>
      <c r="H4" s="143">
        <f t="shared" si="0"/>
        <v>0</v>
      </c>
      <c r="I4" s="143">
        <f t="shared" si="0"/>
        <v>0</v>
      </c>
    </row>
    <row r="5" spans="1:9" ht="12.75">
      <c r="A5" s="252"/>
      <c r="B5" s="141" t="s">
        <v>271</v>
      </c>
      <c r="C5" s="144" t="s">
        <v>272</v>
      </c>
      <c r="D5" s="145">
        <v>800000</v>
      </c>
      <c r="E5" s="145">
        <v>701000</v>
      </c>
      <c r="F5" s="145">
        <v>480800</v>
      </c>
      <c r="G5" s="145"/>
      <c r="H5" s="145"/>
      <c r="I5" s="145"/>
    </row>
    <row r="6" spans="1:9" ht="12.75">
      <c r="A6" s="252"/>
      <c r="B6" s="146"/>
      <c r="C6" s="147"/>
      <c r="D6" s="148"/>
      <c r="E6" s="148"/>
      <c r="F6" s="148"/>
      <c r="G6" s="148"/>
      <c r="H6" s="148"/>
      <c r="I6" s="148"/>
    </row>
    <row r="7" spans="1:9" ht="12.75">
      <c r="A7" s="252"/>
      <c r="B7" s="149" t="s">
        <v>273</v>
      </c>
      <c r="C7" s="150" t="s">
        <v>274</v>
      </c>
      <c r="D7" s="151">
        <f aca="true" t="shared" si="1" ref="D7:I7">D4-D5</f>
        <v>829112</v>
      </c>
      <c r="E7" s="151">
        <f t="shared" si="1"/>
        <v>928980</v>
      </c>
      <c r="F7" s="151">
        <f t="shared" si="1"/>
        <v>1056031</v>
      </c>
      <c r="G7" s="151">
        <f t="shared" si="1"/>
        <v>0</v>
      </c>
      <c r="H7" s="151">
        <f t="shared" si="1"/>
        <v>0</v>
      </c>
      <c r="I7" s="151">
        <f t="shared" si="1"/>
        <v>0</v>
      </c>
    </row>
    <row r="8" spans="1:9" ht="12.75">
      <c r="A8" s="253"/>
      <c r="B8" s="146"/>
      <c r="C8" s="152"/>
      <c r="D8" s="148"/>
      <c r="E8" s="148"/>
      <c r="F8" s="148"/>
      <c r="G8" s="148"/>
      <c r="H8" s="148"/>
      <c r="I8" s="148"/>
    </row>
    <row r="9" spans="1:9" ht="12.75">
      <c r="A9" s="254" t="s">
        <v>275</v>
      </c>
      <c r="B9" s="137">
        <v>3</v>
      </c>
      <c r="C9" s="138" t="s">
        <v>10</v>
      </c>
      <c r="D9" s="139">
        <v>216185</v>
      </c>
      <c r="E9" s="139">
        <v>227653</v>
      </c>
      <c r="F9" s="139">
        <v>296465</v>
      </c>
      <c r="G9" s="139"/>
      <c r="H9" s="139"/>
      <c r="I9" s="139"/>
    </row>
    <row r="10" spans="1:9" ht="12.75">
      <c r="A10" s="255"/>
      <c r="B10" s="137">
        <v>4</v>
      </c>
      <c r="C10" s="138" t="s">
        <v>276</v>
      </c>
      <c r="D10" s="139">
        <v>297679</v>
      </c>
      <c r="E10" s="139">
        <v>477498</v>
      </c>
      <c r="F10" s="139">
        <v>727269</v>
      </c>
      <c r="G10" s="139"/>
      <c r="H10" s="139"/>
      <c r="I10" s="139"/>
    </row>
    <row r="11" spans="1:9" ht="12.75">
      <c r="A11" s="255"/>
      <c r="B11" s="141" t="s">
        <v>277</v>
      </c>
      <c r="C11" s="142" t="s">
        <v>278</v>
      </c>
      <c r="D11" s="143">
        <f aca="true" t="shared" si="2" ref="D11:I11">D9+D10</f>
        <v>513864</v>
      </c>
      <c r="E11" s="143">
        <f t="shared" si="2"/>
        <v>705151</v>
      </c>
      <c r="F11" s="143">
        <f t="shared" si="2"/>
        <v>1023734</v>
      </c>
      <c r="G11" s="143">
        <f t="shared" si="2"/>
        <v>0</v>
      </c>
      <c r="H11" s="143">
        <f t="shared" si="2"/>
        <v>0</v>
      </c>
      <c r="I11" s="143">
        <f t="shared" si="2"/>
        <v>0</v>
      </c>
    </row>
    <row r="12" spans="1:9" ht="12.75">
      <c r="A12" s="255"/>
      <c r="B12" s="137">
        <v>5</v>
      </c>
      <c r="C12" s="138" t="s">
        <v>29</v>
      </c>
      <c r="D12" s="139">
        <v>225333</v>
      </c>
      <c r="E12" s="139">
        <v>226240</v>
      </c>
      <c r="F12" s="139">
        <v>235360</v>
      </c>
      <c r="G12" s="139"/>
      <c r="H12" s="139"/>
      <c r="I12" s="139"/>
    </row>
    <row r="13" spans="1:9" ht="12.75">
      <c r="A13" s="255"/>
      <c r="B13" s="137">
        <v>6</v>
      </c>
      <c r="C13" s="138" t="s">
        <v>279</v>
      </c>
      <c r="D13" s="139">
        <v>64546</v>
      </c>
      <c r="E13" s="139">
        <v>62923</v>
      </c>
      <c r="F13" s="139">
        <v>15923</v>
      </c>
      <c r="G13" s="139"/>
      <c r="H13" s="139"/>
      <c r="I13" s="139"/>
    </row>
    <row r="14" spans="1:9" ht="12.75">
      <c r="A14" s="255"/>
      <c r="B14" s="141" t="s">
        <v>280</v>
      </c>
      <c r="C14" s="142" t="s">
        <v>281</v>
      </c>
      <c r="D14" s="143">
        <f aca="true" t="shared" si="3" ref="D14:I14">D12+D13</f>
        <v>289879</v>
      </c>
      <c r="E14" s="143">
        <f t="shared" si="3"/>
        <v>289163</v>
      </c>
      <c r="F14" s="143">
        <f t="shared" si="3"/>
        <v>251283</v>
      </c>
      <c r="G14" s="143">
        <f t="shared" si="3"/>
        <v>0</v>
      </c>
      <c r="H14" s="143">
        <f t="shared" si="3"/>
        <v>0</v>
      </c>
      <c r="I14" s="143">
        <f t="shared" si="3"/>
        <v>0</v>
      </c>
    </row>
    <row r="15" spans="1:9" ht="12.75">
      <c r="A15" s="256"/>
      <c r="B15" s="153"/>
      <c r="C15" s="154"/>
      <c r="D15" s="155"/>
      <c r="E15" s="155"/>
      <c r="F15" s="155"/>
      <c r="G15" s="155"/>
      <c r="H15" s="155"/>
      <c r="I15" s="155"/>
    </row>
    <row r="16" spans="1:9" ht="12.75">
      <c r="A16" s="156"/>
      <c r="B16" s="141" t="s">
        <v>282</v>
      </c>
      <c r="C16" s="142" t="s">
        <v>283</v>
      </c>
      <c r="D16" s="143">
        <f aca="true" t="shared" si="4" ref="D16:I16">D11-D14</f>
        <v>223985</v>
      </c>
      <c r="E16" s="143">
        <f t="shared" si="4"/>
        <v>415988</v>
      </c>
      <c r="F16" s="143">
        <f t="shared" si="4"/>
        <v>772451</v>
      </c>
      <c r="G16" s="143">
        <f t="shared" si="4"/>
        <v>0</v>
      </c>
      <c r="H16" s="143">
        <f t="shared" si="4"/>
        <v>0</v>
      </c>
      <c r="I16" s="143">
        <f t="shared" si="4"/>
        <v>0</v>
      </c>
    </row>
    <row r="17" spans="1:9" ht="12.75">
      <c r="A17" s="156"/>
      <c r="B17" s="157"/>
      <c r="C17" s="154"/>
      <c r="D17" s="155"/>
      <c r="E17" s="155"/>
      <c r="F17" s="155"/>
      <c r="G17" s="155"/>
      <c r="H17" s="155"/>
      <c r="I17" s="155"/>
    </row>
    <row r="18" spans="1:9" ht="12.75">
      <c r="A18" s="156"/>
      <c r="B18" s="257" t="s">
        <v>284</v>
      </c>
      <c r="C18" s="258"/>
      <c r="D18" s="263">
        <f aca="true" t="shared" si="5" ref="D18:I18">D7-D16</f>
        <v>605127</v>
      </c>
      <c r="E18" s="266">
        <f t="shared" si="5"/>
        <v>512992</v>
      </c>
      <c r="F18" s="266">
        <f t="shared" si="5"/>
        <v>283580</v>
      </c>
      <c r="G18" s="266">
        <f t="shared" si="5"/>
        <v>0</v>
      </c>
      <c r="H18" s="266">
        <f t="shared" si="5"/>
        <v>0</v>
      </c>
      <c r="I18" s="266">
        <f t="shared" si="5"/>
        <v>0</v>
      </c>
    </row>
    <row r="19" spans="1:9" ht="12.75">
      <c r="A19" s="156"/>
      <c r="B19" s="259"/>
      <c r="C19" s="260"/>
      <c r="D19" s="264"/>
      <c r="E19" s="266"/>
      <c r="F19" s="266"/>
      <c r="G19" s="266"/>
      <c r="H19" s="266"/>
      <c r="I19" s="266"/>
    </row>
    <row r="20" spans="1:9" ht="12.75">
      <c r="A20" s="156"/>
      <c r="B20" s="261"/>
      <c r="C20" s="262"/>
      <c r="D20" s="265"/>
      <c r="E20" s="266"/>
      <c r="F20" s="266"/>
      <c r="G20" s="266"/>
      <c r="H20" s="266"/>
      <c r="I20" s="266"/>
    </row>
    <row r="21" spans="1:9" ht="12.75">
      <c r="A21" s="156"/>
      <c r="B21" s="157"/>
      <c r="C21" s="154"/>
      <c r="D21" s="155"/>
      <c r="E21" s="155"/>
      <c r="F21" s="155"/>
      <c r="G21" s="155"/>
      <c r="H21" s="155"/>
      <c r="I21" s="155"/>
    </row>
    <row r="22" spans="1:9" ht="12.75">
      <c r="A22" s="254" t="s">
        <v>285</v>
      </c>
      <c r="B22" s="158">
        <v>7</v>
      </c>
      <c r="C22" s="138" t="s">
        <v>286</v>
      </c>
      <c r="D22" s="139"/>
      <c r="E22" s="139"/>
      <c r="F22" s="139"/>
      <c r="G22" s="139"/>
      <c r="H22" s="139"/>
      <c r="I22" s="139"/>
    </row>
    <row r="23" spans="1:9" ht="12.75">
      <c r="A23" s="255"/>
      <c r="B23" s="158">
        <v>8</v>
      </c>
      <c r="C23" s="138" t="s">
        <v>287</v>
      </c>
      <c r="D23" s="139"/>
      <c r="E23" s="139"/>
      <c r="F23" s="139"/>
      <c r="G23" s="139"/>
      <c r="H23" s="139"/>
      <c r="I23" s="139"/>
    </row>
    <row r="24" spans="1:9" ht="12.75">
      <c r="A24" s="255"/>
      <c r="B24" s="158">
        <v>9</v>
      </c>
      <c r="C24" s="138" t="s">
        <v>288</v>
      </c>
      <c r="D24" s="139"/>
      <c r="E24" s="139"/>
      <c r="F24" s="139"/>
      <c r="G24" s="139"/>
      <c r="H24" s="139"/>
      <c r="I24" s="139"/>
    </row>
    <row r="25" spans="1:9" ht="12.75">
      <c r="A25" s="255"/>
      <c r="B25" s="158">
        <v>10</v>
      </c>
      <c r="C25" s="138" t="s">
        <v>289</v>
      </c>
      <c r="D25" s="139"/>
      <c r="E25" s="139"/>
      <c r="F25" s="139"/>
      <c r="G25" s="139"/>
      <c r="H25" s="139"/>
      <c r="I25" s="139"/>
    </row>
    <row r="26" spans="1:9" ht="12.75">
      <c r="A26" s="255"/>
      <c r="B26" s="159" t="s">
        <v>290</v>
      </c>
      <c r="C26" s="142" t="s">
        <v>291</v>
      </c>
      <c r="D26" s="143">
        <f aca="true" t="shared" si="6" ref="D26:I26">D22+D23+D24+D25</f>
        <v>0</v>
      </c>
      <c r="E26" s="143">
        <f t="shared" si="6"/>
        <v>0</v>
      </c>
      <c r="F26" s="143">
        <f t="shared" si="6"/>
        <v>0</v>
      </c>
      <c r="G26" s="143">
        <f t="shared" si="6"/>
        <v>0</v>
      </c>
      <c r="H26" s="143">
        <f t="shared" si="6"/>
        <v>0</v>
      </c>
      <c r="I26" s="143">
        <f t="shared" si="6"/>
        <v>0</v>
      </c>
    </row>
    <row r="27" spans="1:9" ht="12.75">
      <c r="A27" s="255"/>
      <c r="B27" s="158">
        <v>11</v>
      </c>
      <c r="C27" s="138" t="s">
        <v>292</v>
      </c>
      <c r="D27" s="139"/>
      <c r="E27" s="139"/>
      <c r="F27" s="139"/>
      <c r="G27" s="139"/>
      <c r="H27" s="139"/>
      <c r="I27" s="139"/>
    </row>
    <row r="28" spans="1:9" ht="12.75">
      <c r="A28" s="255"/>
      <c r="B28" s="158">
        <v>12</v>
      </c>
      <c r="C28" s="138" t="s">
        <v>293</v>
      </c>
      <c r="D28" s="139"/>
      <c r="E28" s="139"/>
      <c r="F28" s="139"/>
      <c r="G28" s="139"/>
      <c r="H28" s="139"/>
      <c r="I28" s="139"/>
    </row>
    <row r="29" spans="1:9" ht="12.75">
      <c r="A29" s="255"/>
      <c r="B29" s="158">
        <v>13</v>
      </c>
      <c r="C29" s="138" t="s">
        <v>294</v>
      </c>
      <c r="D29" s="139"/>
      <c r="E29" s="139"/>
      <c r="F29" s="139"/>
      <c r="G29" s="139"/>
      <c r="H29" s="139"/>
      <c r="I29" s="139"/>
    </row>
    <row r="30" spans="1:9" ht="12.75">
      <c r="A30" s="255"/>
      <c r="B30" s="159" t="s">
        <v>295</v>
      </c>
      <c r="C30" s="142" t="s">
        <v>296</v>
      </c>
      <c r="D30" s="143">
        <f aca="true" t="shared" si="7" ref="D30:I30">D27+D28+D29</f>
        <v>0</v>
      </c>
      <c r="E30" s="143">
        <f t="shared" si="7"/>
        <v>0</v>
      </c>
      <c r="F30" s="143">
        <f t="shared" si="7"/>
        <v>0</v>
      </c>
      <c r="G30" s="143">
        <f t="shared" si="7"/>
        <v>0</v>
      </c>
      <c r="H30" s="143">
        <f t="shared" si="7"/>
        <v>0</v>
      </c>
      <c r="I30" s="143">
        <f t="shared" si="7"/>
        <v>0</v>
      </c>
    </row>
    <row r="31" spans="1:9" ht="12.75">
      <c r="A31" s="255"/>
      <c r="B31" s="153"/>
      <c r="C31" s="154"/>
      <c r="D31" s="155"/>
      <c r="E31" s="155"/>
      <c r="F31" s="155"/>
      <c r="G31" s="155"/>
      <c r="H31" s="155"/>
      <c r="I31" s="155"/>
    </row>
    <row r="32" spans="1:9" ht="12.75">
      <c r="A32" s="255"/>
      <c r="B32" s="159" t="s">
        <v>297</v>
      </c>
      <c r="C32" s="142" t="s">
        <v>298</v>
      </c>
      <c r="D32" s="143">
        <f aca="true" t="shared" si="8" ref="D32:I32">D26-D30</f>
        <v>0</v>
      </c>
      <c r="E32" s="143">
        <f t="shared" si="8"/>
        <v>0</v>
      </c>
      <c r="F32" s="143">
        <f t="shared" si="8"/>
        <v>0</v>
      </c>
      <c r="G32" s="143">
        <f t="shared" si="8"/>
        <v>0</v>
      </c>
      <c r="H32" s="143">
        <f t="shared" si="8"/>
        <v>0</v>
      </c>
      <c r="I32" s="143">
        <f t="shared" si="8"/>
        <v>0</v>
      </c>
    </row>
    <row r="33" spans="1:9" ht="12.75">
      <c r="A33" s="255"/>
      <c r="B33" s="158">
        <v>14</v>
      </c>
      <c r="C33" s="160" t="s">
        <v>299</v>
      </c>
      <c r="D33" s="139"/>
      <c r="E33" s="139"/>
      <c r="F33" s="139"/>
      <c r="G33" s="139"/>
      <c r="H33" s="139"/>
      <c r="I33" s="139"/>
    </row>
    <row r="34" spans="1:9" ht="12.75">
      <c r="A34" s="255"/>
      <c r="B34" s="158">
        <v>15</v>
      </c>
      <c r="C34" s="160" t="s">
        <v>300</v>
      </c>
      <c r="D34" s="139"/>
      <c r="E34" s="139"/>
      <c r="F34" s="139"/>
      <c r="G34" s="139"/>
      <c r="H34" s="139"/>
      <c r="I34" s="139"/>
    </row>
    <row r="35" spans="1:9" ht="12.75">
      <c r="A35" s="255"/>
      <c r="B35" s="158">
        <v>16</v>
      </c>
      <c r="C35" s="160" t="s">
        <v>301</v>
      </c>
      <c r="D35" s="139"/>
      <c r="E35" s="139"/>
      <c r="F35" s="139"/>
      <c r="G35" s="139"/>
      <c r="H35" s="139"/>
      <c r="I35" s="139"/>
    </row>
    <row r="36" spans="1:9" ht="12.75">
      <c r="A36" s="255"/>
      <c r="B36" s="158">
        <v>17</v>
      </c>
      <c r="C36" s="160" t="s">
        <v>302</v>
      </c>
      <c r="D36" s="139"/>
      <c r="E36" s="139"/>
      <c r="F36" s="139"/>
      <c r="G36" s="139"/>
      <c r="H36" s="139"/>
      <c r="I36" s="139"/>
    </row>
    <row r="37" spans="1:9" ht="12.75">
      <c r="A37" s="255"/>
      <c r="B37" s="159" t="s">
        <v>303</v>
      </c>
      <c r="C37" s="142" t="s">
        <v>304</v>
      </c>
      <c r="D37" s="143">
        <f aca="true" t="shared" si="9" ref="D37:I37">D33+D34+D35+D36</f>
        <v>0</v>
      </c>
      <c r="E37" s="143">
        <f t="shared" si="9"/>
        <v>0</v>
      </c>
      <c r="F37" s="143">
        <f t="shared" si="9"/>
        <v>0</v>
      </c>
      <c r="G37" s="143">
        <f t="shared" si="9"/>
        <v>0</v>
      </c>
      <c r="H37" s="143">
        <f t="shared" si="9"/>
        <v>0</v>
      </c>
      <c r="I37" s="143">
        <f t="shared" si="9"/>
        <v>0</v>
      </c>
    </row>
    <row r="38" spans="1:9" ht="12.75">
      <c r="A38" s="255"/>
      <c r="B38" s="158" t="s">
        <v>305</v>
      </c>
      <c r="C38" s="160" t="s">
        <v>306</v>
      </c>
      <c r="D38" s="139"/>
      <c r="E38" s="139"/>
      <c r="F38" s="139"/>
      <c r="G38" s="139"/>
      <c r="H38" s="139"/>
      <c r="I38" s="139"/>
    </row>
    <row r="39" spans="1:9" ht="12.75">
      <c r="A39" s="256"/>
      <c r="B39" s="159" t="s">
        <v>307</v>
      </c>
      <c r="C39" s="142" t="s">
        <v>308</v>
      </c>
      <c r="D39" s="143">
        <f aca="true" t="shared" si="10" ref="D39:I39">D37+D38</f>
        <v>0</v>
      </c>
      <c r="E39" s="161">
        <f t="shared" si="10"/>
        <v>0</v>
      </c>
      <c r="F39" s="162">
        <f>F37+F38</f>
        <v>0</v>
      </c>
      <c r="G39" s="161">
        <f t="shared" si="10"/>
        <v>0</v>
      </c>
      <c r="H39" s="143">
        <f t="shared" si="10"/>
        <v>0</v>
      </c>
      <c r="I39" s="143">
        <f t="shared" si="10"/>
        <v>0</v>
      </c>
    </row>
    <row r="40" spans="1:9" ht="12.75">
      <c r="A40" s="156"/>
      <c r="B40" s="267" t="s">
        <v>309</v>
      </c>
      <c r="C40" s="258"/>
      <c r="D40" s="270">
        <v>0.59</v>
      </c>
      <c r="E40" s="270">
        <v>0.65</v>
      </c>
      <c r="F40" s="270">
        <v>0.71</v>
      </c>
      <c r="G40" s="270"/>
      <c r="H40" s="270"/>
      <c r="I40" s="270"/>
    </row>
    <row r="41" spans="1:9" ht="12.75">
      <c r="A41" s="156"/>
      <c r="B41" s="268"/>
      <c r="C41" s="269"/>
      <c r="D41" s="271"/>
      <c r="E41" s="271"/>
      <c r="F41" s="271"/>
      <c r="G41" s="271"/>
      <c r="H41" s="271"/>
      <c r="I41" s="271"/>
    </row>
    <row r="42" spans="1:9" ht="12.75">
      <c r="A42" s="156"/>
      <c r="B42" s="141" t="s">
        <v>310</v>
      </c>
      <c r="C42" s="163"/>
      <c r="D42" s="164">
        <v>2.4</v>
      </c>
      <c r="E42" s="164">
        <v>2.9</v>
      </c>
      <c r="F42" s="164">
        <v>3.57</v>
      </c>
      <c r="G42" s="164"/>
      <c r="H42" s="164"/>
      <c r="I42" s="164"/>
    </row>
    <row r="43" spans="1:9" ht="12.75">
      <c r="A43" s="156"/>
      <c r="B43" s="272" t="s">
        <v>311</v>
      </c>
      <c r="C43" s="273"/>
      <c r="D43" s="270">
        <v>1.4</v>
      </c>
      <c r="E43" s="270">
        <v>2.73</v>
      </c>
      <c r="F43" s="270">
        <v>3.72</v>
      </c>
      <c r="G43" s="270"/>
      <c r="H43" s="270"/>
      <c r="I43" s="270"/>
    </row>
    <row r="44" spans="1:9" ht="12.75">
      <c r="A44" s="156"/>
      <c r="B44" s="268"/>
      <c r="C44" s="274"/>
      <c r="D44" s="271"/>
      <c r="E44" s="271"/>
      <c r="F44" s="271"/>
      <c r="G44" s="271"/>
      <c r="H44" s="271"/>
      <c r="I44" s="271"/>
    </row>
    <row r="45" spans="1:9" ht="12.75">
      <c r="A45" s="156"/>
      <c r="B45" s="272" t="s">
        <v>312</v>
      </c>
      <c r="C45" s="276"/>
      <c r="D45" s="270">
        <v>2.83</v>
      </c>
      <c r="E45" s="270">
        <v>2.56</v>
      </c>
      <c r="F45" s="270">
        <v>2.3</v>
      </c>
      <c r="G45" s="270"/>
      <c r="H45" s="270"/>
      <c r="I45" s="270"/>
    </row>
    <row r="46" spans="1:9" ht="12.75">
      <c r="A46" s="156"/>
      <c r="B46" s="277"/>
      <c r="C46" s="278"/>
      <c r="D46" s="271"/>
      <c r="E46" s="271"/>
      <c r="F46" s="271"/>
      <c r="G46" s="271"/>
      <c r="H46" s="275"/>
      <c r="I46" s="275"/>
    </row>
    <row r="47" spans="1:9" ht="12.75">
      <c r="A47" s="156"/>
      <c r="B47" s="267" t="s">
        <v>313</v>
      </c>
      <c r="C47" s="273"/>
      <c r="D47" s="270">
        <v>0.1</v>
      </c>
      <c r="E47" s="270">
        <v>0.1</v>
      </c>
      <c r="F47" s="270">
        <v>0.02</v>
      </c>
      <c r="G47" s="270"/>
      <c r="H47" s="270"/>
      <c r="I47" s="270"/>
    </row>
    <row r="48" spans="1:9" ht="12.75">
      <c r="A48" s="156"/>
      <c r="B48" s="268"/>
      <c r="C48" s="274"/>
      <c r="D48" s="271"/>
      <c r="E48" s="271"/>
      <c r="F48" s="271"/>
      <c r="G48" s="271"/>
      <c r="H48" s="271"/>
      <c r="I48" s="271"/>
    </row>
    <row r="49" spans="1:9" ht="12.75">
      <c r="A49" s="156"/>
      <c r="B49" s="165" t="s">
        <v>314</v>
      </c>
      <c r="C49" s="166"/>
      <c r="D49" s="167">
        <v>0.05</v>
      </c>
      <c r="E49" s="167">
        <v>0.05</v>
      </c>
      <c r="F49" s="167">
        <v>0.01</v>
      </c>
      <c r="G49" s="167"/>
      <c r="H49" s="167"/>
      <c r="I49" s="167"/>
    </row>
    <row r="50" spans="1:9" ht="12.75">
      <c r="A50" s="156"/>
      <c r="B50" s="168" t="s">
        <v>315</v>
      </c>
      <c r="C50" s="169"/>
      <c r="D50" s="139">
        <v>31</v>
      </c>
      <c r="E50" s="139">
        <v>54</v>
      </c>
      <c r="F50" s="139">
        <v>105</v>
      </c>
      <c r="G50" s="139"/>
      <c r="H50" s="139"/>
      <c r="I50" s="139"/>
    </row>
    <row r="51" spans="1:9" ht="12.75">
      <c r="A51" s="156"/>
      <c r="B51" s="153" t="s">
        <v>316</v>
      </c>
      <c r="C51" s="156"/>
      <c r="D51" s="170"/>
      <c r="E51" s="170"/>
      <c r="F51" s="170"/>
      <c r="G51" s="171"/>
      <c r="H51" s="170"/>
      <c r="I51" s="170"/>
    </row>
    <row r="52" spans="1:9" ht="12.75">
      <c r="A52" s="156"/>
      <c r="B52" s="153" t="s">
        <v>317</v>
      </c>
      <c r="C52" s="156"/>
      <c r="D52" s="170"/>
      <c r="E52" s="170"/>
      <c r="F52" s="170"/>
      <c r="G52" s="170"/>
      <c r="H52" s="170"/>
      <c r="I52" s="170"/>
    </row>
  </sheetData>
  <sheetProtection password="CFD3" sheet="1"/>
  <mergeCells count="39">
    <mergeCell ref="I47:I48"/>
    <mergeCell ref="B45:C46"/>
    <mergeCell ref="D45:D46"/>
    <mergeCell ref="B47:C48"/>
    <mergeCell ref="D47:D48"/>
    <mergeCell ref="E47:E48"/>
    <mergeCell ref="F47:F48"/>
    <mergeCell ref="G47:G48"/>
    <mergeCell ref="H47:H48"/>
    <mergeCell ref="E45:E46"/>
    <mergeCell ref="F45:F46"/>
    <mergeCell ref="G45:G46"/>
    <mergeCell ref="H45:H46"/>
    <mergeCell ref="H40:H41"/>
    <mergeCell ref="I40:I41"/>
    <mergeCell ref="I43:I44"/>
    <mergeCell ref="I45:I46"/>
    <mergeCell ref="B43:C44"/>
    <mergeCell ref="D43:D44"/>
    <mergeCell ref="E43:E44"/>
    <mergeCell ref="F43:F44"/>
    <mergeCell ref="G43:G44"/>
    <mergeCell ref="H43:H44"/>
    <mergeCell ref="F18:F20"/>
    <mergeCell ref="G18:G20"/>
    <mergeCell ref="H18:H20"/>
    <mergeCell ref="I18:I20"/>
    <mergeCell ref="A22:A39"/>
    <mergeCell ref="B40:C41"/>
    <mergeCell ref="D40:D41"/>
    <mergeCell ref="E40:E41"/>
    <mergeCell ref="F40:F41"/>
    <mergeCell ref="G40:G41"/>
    <mergeCell ref="A1:B1"/>
    <mergeCell ref="A2:A8"/>
    <mergeCell ref="A9:A15"/>
    <mergeCell ref="B18:C20"/>
    <mergeCell ref="D18:D20"/>
    <mergeCell ref="E18:E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31.8515625" style="0" customWidth="1"/>
    <col min="2" max="2" width="16.8515625" style="0" customWidth="1"/>
    <col min="3" max="3" width="17.421875" style="0" customWidth="1"/>
    <col min="4" max="4" width="16.421875" style="0" customWidth="1"/>
    <col min="5" max="5" width="26.28125" style="0" customWidth="1"/>
    <col min="6" max="6" width="10.421875" style="0" customWidth="1"/>
    <col min="7" max="7" width="11.28125" style="0" customWidth="1"/>
  </cols>
  <sheetData>
    <row r="1" ht="15">
      <c r="A1" s="1" t="s">
        <v>171</v>
      </c>
    </row>
    <row r="2" spans="1:7" ht="15">
      <c r="A2" s="16" t="s">
        <v>35</v>
      </c>
      <c r="B2" s="12"/>
      <c r="C2" s="12"/>
      <c r="E2" s="3"/>
      <c r="F2" s="10" t="s">
        <v>116</v>
      </c>
      <c r="G2" s="10" t="s">
        <v>117</v>
      </c>
    </row>
    <row r="3" spans="1:7" ht="15">
      <c r="A3" s="10" t="s">
        <v>172</v>
      </c>
      <c r="B3" s="10"/>
      <c r="C3" s="12"/>
      <c r="E3" s="10" t="s">
        <v>118</v>
      </c>
      <c r="F3" s="174">
        <v>28000</v>
      </c>
      <c r="G3" s="174">
        <v>6000</v>
      </c>
    </row>
    <row r="4" spans="1:7" ht="15">
      <c r="A4" s="3" t="s">
        <v>1</v>
      </c>
      <c r="B4" s="2"/>
      <c r="C4" s="2"/>
      <c r="E4" s="10" t="s">
        <v>119</v>
      </c>
      <c r="F4" s="174">
        <v>28000</v>
      </c>
      <c r="G4" s="174">
        <v>4888</v>
      </c>
    </row>
    <row r="5" spans="1:7" ht="15">
      <c r="A5" s="2" t="s">
        <v>2</v>
      </c>
      <c r="B5" s="2" t="s">
        <v>3</v>
      </c>
      <c r="C5" s="2"/>
      <c r="E5" s="10" t="s">
        <v>120</v>
      </c>
      <c r="F5" s="3">
        <v>0</v>
      </c>
      <c r="G5" s="3">
        <v>2921</v>
      </c>
    </row>
    <row r="6" spans="1:7" ht="15">
      <c r="A6" s="2" t="s">
        <v>4</v>
      </c>
      <c r="B6" s="2" t="s">
        <v>5</v>
      </c>
      <c r="C6" s="2"/>
      <c r="E6" s="10" t="s">
        <v>372</v>
      </c>
      <c r="F6" s="3">
        <v>0</v>
      </c>
      <c r="G6" s="3">
        <v>297680</v>
      </c>
    </row>
    <row r="7" spans="1:7" ht="15">
      <c r="A7" s="2"/>
      <c r="B7" s="2"/>
      <c r="C7" s="4" t="s">
        <v>6</v>
      </c>
      <c r="E7" s="10" t="s">
        <v>121</v>
      </c>
      <c r="F7" s="3">
        <v>0</v>
      </c>
      <c r="G7" s="3">
        <v>4633</v>
      </c>
    </row>
    <row r="8" spans="1:7" ht="15">
      <c r="A8" s="3" t="s">
        <v>7</v>
      </c>
      <c r="B8" s="2"/>
      <c r="C8" s="2"/>
      <c r="E8" s="10" t="s">
        <v>373</v>
      </c>
      <c r="F8" s="3">
        <v>0</v>
      </c>
      <c r="G8" s="3">
        <v>477498</v>
      </c>
    </row>
    <row r="9" spans="1:3" ht="15">
      <c r="A9" s="2" t="s">
        <v>8</v>
      </c>
      <c r="B9" s="2" t="s">
        <v>9</v>
      </c>
      <c r="C9" s="2"/>
    </row>
    <row r="10" spans="1:6" ht="15">
      <c r="A10" s="2" t="s">
        <v>10</v>
      </c>
      <c r="B10" s="2" t="s">
        <v>11</v>
      </c>
      <c r="C10" s="2"/>
      <c r="E10" s="10" t="s">
        <v>408</v>
      </c>
      <c r="F10" s="174">
        <v>125000</v>
      </c>
    </row>
    <row r="11" spans="1:6" ht="15">
      <c r="A11" s="2" t="s">
        <v>12</v>
      </c>
      <c r="B11" s="2" t="s">
        <v>13</v>
      </c>
      <c r="C11" s="2"/>
      <c r="E11" s="10" t="s">
        <v>413</v>
      </c>
      <c r="F11" s="213">
        <v>101000</v>
      </c>
    </row>
    <row r="12" spans="1:3" ht="15">
      <c r="A12" s="2"/>
      <c r="B12" s="2"/>
      <c r="C12" s="4" t="s">
        <v>14</v>
      </c>
    </row>
    <row r="13" spans="1:3" ht="15">
      <c r="A13" s="11" t="s">
        <v>15</v>
      </c>
      <c r="B13" s="10"/>
      <c r="C13" s="11" t="s">
        <v>16</v>
      </c>
    </row>
    <row r="14" spans="1:3" ht="15">
      <c r="A14" s="15"/>
      <c r="B14" s="15"/>
      <c r="C14" s="19"/>
    </row>
    <row r="15" spans="1:3" ht="15">
      <c r="A15" s="18" t="s">
        <v>173</v>
      </c>
      <c r="B15" s="12"/>
      <c r="C15" s="12"/>
    </row>
    <row r="16" spans="1:3" ht="15">
      <c r="A16" s="3" t="s">
        <v>17</v>
      </c>
      <c r="B16" s="2"/>
      <c r="C16" s="2"/>
    </row>
    <row r="17" spans="1:3" ht="15">
      <c r="A17" s="2" t="s">
        <v>18</v>
      </c>
      <c r="B17" s="2" t="s">
        <v>19</v>
      </c>
      <c r="C17" s="2"/>
    </row>
    <row r="18" spans="1:3" ht="15">
      <c r="A18" s="2" t="s">
        <v>20</v>
      </c>
      <c r="B18" s="2" t="s">
        <v>21</v>
      </c>
      <c r="C18" s="2"/>
    </row>
    <row r="19" spans="1:3" ht="15">
      <c r="A19" s="2" t="s">
        <v>22</v>
      </c>
      <c r="B19" s="2" t="s">
        <v>23</v>
      </c>
      <c r="C19" s="2"/>
    </row>
    <row r="20" spans="1:6" ht="15">
      <c r="A20" s="2"/>
      <c r="B20" s="2"/>
      <c r="C20" s="4" t="s">
        <v>24</v>
      </c>
      <c r="F20" s="17"/>
    </row>
    <row r="21" spans="1:3" ht="15">
      <c r="A21" s="3" t="s">
        <v>25</v>
      </c>
      <c r="B21" s="2"/>
      <c r="C21" s="2"/>
    </row>
    <row r="22" spans="1:3" ht="15">
      <c r="A22" s="2" t="s">
        <v>26</v>
      </c>
      <c r="B22" s="2" t="s">
        <v>27</v>
      </c>
      <c r="C22" s="2"/>
    </row>
    <row r="23" spans="1:3" ht="15">
      <c r="A23" s="2" t="s">
        <v>28</v>
      </c>
      <c r="B23" s="2">
        <v>0</v>
      </c>
      <c r="C23" s="2"/>
    </row>
    <row r="24" spans="1:3" ht="15">
      <c r="A24" s="2" t="s">
        <v>29</v>
      </c>
      <c r="B24" s="2" t="s">
        <v>30</v>
      </c>
      <c r="C24" s="2"/>
    </row>
    <row r="25" spans="1:3" ht="15">
      <c r="A25" s="2" t="s">
        <v>31</v>
      </c>
      <c r="B25" s="2" t="s">
        <v>32</v>
      </c>
      <c r="C25" s="2"/>
    </row>
    <row r="26" spans="1:3" ht="15">
      <c r="A26" s="3"/>
      <c r="B26" s="3"/>
      <c r="C26" s="4" t="s">
        <v>33</v>
      </c>
    </row>
    <row r="27" spans="1:3" ht="15">
      <c r="A27" s="11" t="s">
        <v>34</v>
      </c>
      <c r="B27" s="10"/>
      <c r="C27" s="11" t="s">
        <v>16</v>
      </c>
    </row>
    <row r="31" spans="1:4" ht="15">
      <c r="A31" s="10" t="s">
        <v>114</v>
      </c>
      <c r="B31" s="12"/>
      <c r="C31" s="12" t="s">
        <v>0</v>
      </c>
      <c r="D31" s="12"/>
    </row>
    <row r="32" spans="1:4" ht="15">
      <c r="A32" s="10" t="s">
        <v>36</v>
      </c>
      <c r="B32" s="10" t="s">
        <v>37</v>
      </c>
      <c r="C32" s="10" t="s">
        <v>38</v>
      </c>
      <c r="D32" s="10" t="s">
        <v>39</v>
      </c>
    </row>
    <row r="33" spans="1:4" ht="15">
      <c r="A33" s="2" t="s">
        <v>40</v>
      </c>
      <c r="B33" s="2" t="s">
        <v>41</v>
      </c>
      <c r="C33" s="2" t="s">
        <v>42</v>
      </c>
      <c r="D33" s="2" t="s">
        <v>43</v>
      </c>
    </row>
    <row r="34" spans="1:4" ht="15">
      <c r="A34" s="2" t="s">
        <v>44</v>
      </c>
      <c r="B34" s="2">
        <v>0</v>
      </c>
      <c r="C34" s="2">
        <v>0</v>
      </c>
      <c r="D34" s="2">
        <v>0</v>
      </c>
    </row>
    <row r="35" spans="1:4" ht="15">
      <c r="A35" s="2" t="s">
        <v>45</v>
      </c>
      <c r="B35" s="2">
        <v>0</v>
      </c>
      <c r="C35" s="2">
        <v>0</v>
      </c>
      <c r="D35" s="2">
        <v>0</v>
      </c>
    </row>
    <row r="36" spans="1:4" ht="15">
      <c r="A36" s="2" t="s">
        <v>46</v>
      </c>
      <c r="B36" s="2">
        <v>0</v>
      </c>
      <c r="C36" s="2" t="s">
        <v>47</v>
      </c>
      <c r="D36" s="2" t="s">
        <v>47</v>
      </c>
    </row>
    <row r="37" spans="1:4" ht="15">
      <c r="A37" s="2" t="s">
        <v>48</v>
      </c>
      <c r="B37" s="2"/>
      <c r="C37" s="2"/>
      <c r="D37" s="2">
        <v>0</v>
      </c>
    </row>
    <row r="38" spans="1:4" s="216" customFormat="1" ht="15">
      <c r="A38" s="217" t="s">
        <v>174</v>
      </c>
      <c r="B38" s="217" t="s">
        <v>41</v>
      </c>
      <c r="C38" s="217" t="s">
        <v>49</v>
      </c>
      <c r="D38" s="218" t="s">
        <v>50</v>
      </c>
    </row>
    <row r="39" spans="1:4" ht="15">
      <c r="A39" s="3"/>
      <c r="B39" s="3"/>
      <c r="C39" s="3"/>
      <c r="D39" s="3"/>
    </row>
    <row r="40" spans="1:4" s="216" customFormat="1" ht="15">
      <c r="A40" s="217" t="s">
        <v>51</v>
      </c>
      <c r="B40" s="217" t="s">
        <v>37</v>
      </c>
      <c r="C40" s="217" t="s">
        <v>38</v>
      </c>
      <c r="D40" s="217" t="s">
        <v>39</v>
      </c>
    </row>
    <row r="41" spans="1:4" ht="15">
      <c r="A41" s="2" t="s">
        <v>52</v>
      </c>
      <c r="B41" s="2" t="s">
        <v>53</v>
      </c>
      <c r="C41" s="2" t="s">
        <v>54</v>
      </c>
      <c r="D41" s="2" t="s">
        <v>55</v>
      </c>
    </row>
    <row r="42" spans="1:4" ht="15">
      <c r="A42" s="2" t="s">
        <v>56</v>
      </c>
      <c r="B42" s="2" t="s">
        <v>57</v>
      </c>
      <c r="C42" s="2" t="s">
        <v>58</v>
      </c>
      <c r="D42" s="2" t="s">
        <v>59</v>
      </c>
    </row>
    <row r="43" spans="1:5" ht="15">
      <c r="A43" s="2" t="s">
        <v>60</v>
      </c>
      <c r="B43" s="2" t="s">
        <v>61</v>
      </c>
      <c r="C43" s="2" t="s">
        <v>62</v>
      </c>
      <c r="D43" s="2" t="s">
        <v>63</v>
      </c>
      <c r="E43" s="215"/>
    </row>
    <row r="44" spans="1:4" ht="15">
      <c r="A44" s="2" t="s">
        <v>64</v>
      </c>
      <c r="B44" s="2" t="s">
        <v>65</v>
      </c>
      <c r="C44" s="2" t="s">
        <v>66</v>
      </c>
      <c r="D44" s="2" t="s">
        <v>67</v>
      </c>
    </row>
    <row r="45" spans="1:4" ht="15">
      <c r="A45" s="2" t="s">
        <v>68</v>
      </c>
      <c r="B45" s="2" t="s">
        <v>69</v>
      </c>
      <c r="C45" s="2" t="s">
        <v>70</v>
      </c>
      <c r="D45" s="2" t="s">
        <v>71</v>
      </c>
    </row>
    <row r="46" spans="1:4" ht="15">
      <c r="A46" s="2" t="s">
        <v>72</v>
      </c>
      <c r="B46" s="2" t="s">
        <v>73</v>
      </c>
      <c r="C46" s="2" t="s">
        <v>74</v>
      </c>
      <c r="D46" s="2" t="s">
        <v>75</v>
      </c>
    </row>
    <row r="47" spans="1:4" ht="15">
      <c r="A47" s="2" t="s">
        <v>76</v>
      </c>
      <c r="B47" s="2">
        <v>0</v>
      </c>
      <c r="C47" s="2" t="s">
        <v>77</v>
      </c>
      <c r="D47" s="2" t="s">
        <v>77</v>
      </c>
    </row>
    <row r="48" spans="1:4" ht="15">
      <c r="A48" s="2" t="s">
        <v>78</v>
      </c>
      <c r="B48" s="2"/>
      <c r="C48" s="2"/>
      <c r="D48" s="5">
        <v>1.01</v>
      </c>
    </row>
    <row r="49" spans="1:4" ht="15">
      <c r="A49" s="2" t="s">
        <v>79</v>
      </c>
      <c r="B49" s="2"/>
      <c r="C49" s="2"/>
      <c r="D49" s="2">
        <v>0</v>
      </c>
    </row>
    <row r="50" spans="1:4" ht="15">
      <c r="A50" s="2" t="s">
        <v>80</v>
      </c>
      <c r="B50" s="2"/>
      <c r="C50" s="2"/>
      <c r="D50" s="2">
        <v>0</v>
      </c>
    </row>
    <row r="51" spans="1:4" ht="15">
      <c r="A51" s="2" t="s">
        <v>81</v>
      </c>
      <c r="B51" s="2"/>
      <c r="C51" s="2"/>
      <c r="D51" s="2" t="s">
        <v>82</v>
      </c>
    </row>
    <row r="52" spans="1:4" ht="15">
      <c r="A52" s="2" t="s">
        <v>83</v>
      </c>
      <c r="B52" s="2"/>
      <c r="C52" s="2"/>
      <c r="D52" s="2" t="s">
        <v>84</v>
      </c>
    </row>
    <row r="53" spans="1:4" ht="15">
      <c r="A53" s="2" t="s">
        <v>85</v>
      </c>
      <c r="B53" s="2"/>
      <c r="C53" s="2"/>
      <c r="D53" s="2">
        <v>0</v>
      </c>
    </row>
    <row r="54" spans="1:4" ht="15">
      <c r="A54" s="2" t="s">
        <v>86</v>
      </c>
      <c r="B54" s="2"/>
      <c r="C54" s="2"/>
      <c r="D54" s="2" t="s">
        <v>87</v>
      </c>
    </row>
    <row r="55" spans="1:4" ht="15">
      <c r="A55" s="2" t="s">
        <v>88</v>
      </c>
      <c r="B55" s="2"/>
      <c r="C55" s="2"/>
      <c r="D55" s="2" t="s">
        <v>89</v>
      </c>
    </row>
    <row r="56" spans="1:4" ht="15">
      <c r="A56" s="2" t="s">
        <v>90</v>
      </c>
      <c r="B56" s="2"/>
      <c r="C56" s="2"/>
      <c r="D56" s="2">
        <v>0</v>
      </c>
    </row>
    <row r="57" spans="1:8" s="20" customFormat="1" ht="15">
      <c r="A57" s="10" t="s">
        <v>175</v>
      </c>
      <c r="B57" s="11" t="s">
        <v>91</v>
      </c>
      <c r="C57" s="11" t="s">
        <v>92</v>
      </c>
      <c r="D57" s="11" t="s">
        <v>93</v>
      </c>
      <c r="E57" s="214"/>
      <c r="F57" s="214"/>
      <c r="G57" s="214"/>
      <c r="H57" s="214"/>
    </row>
    <row r="58" spans="1:4" ht="15">
      <c r="A58" s="3" t="s">
        <v>94</v>
      </c>
      <c r="B58" s="3"/>
      <c r="C58" s="3"/>
      <c r="D58" s="19" t="s">
        <v>99</v>
      </c>
    </row>
    <row r="59" spans="1:4" ht="15">
      <c r="A59" s="2" t="s">
        <v>95</v>
      </c>
      <c r="B59" s="2"/>
      <c r="C59" s="2" t="s">
        <v>96</v>
      </c>
      <c r="D59" s="2"/>
    </row>
    <row r="60" spans="1:4" ht="15">
      <c r="A60" s="2" t="s">
        <v>97</v>
      </c>
      <c r="B60" s="2"/>
      <c r="C60" s="2" t="s">
        <v>98</v>
      </c>
      <c r="D60" s="2"/>
    </row>
    <row r="61" spans="1:4" ht="15">
      <c r="A61" s="2" t="s">
        <v>94</v>
      </c>
      <c r="B61" s="2"/>
      <c r="C61" s="2"/>
      <c r="D61" s="2"/>
    </row>
    <row r="62" spans="1:4" s="219" customFormat="1" ht="15">
      <c r="A62" s="220" t="s">
        <v>115</v>
      </c>
      <c r="B62" s="220"/>
      <c r="C62" s="220"/>
      <c r="D62" s="221" t="s">
        <v>102</v>
      </c>
    </row>
    <row r="63" spans="1:4" s="219" customFormat="1" ht="15">
      <c r="A63" s="220" t="s">
        <v>103</v>
      </c>
      <c r="B63" s="220"/>
      <c r="C63" s="220"/>
      <c r="D63" s="221" t="s">
        <v>99</v>
      </c>
    </row>
    <row r="64" spans="1:4" ht="15">
      <c r="A64" s="10" t="s">
        <v>104</v>
      </c>
      <c r="B64" s="2"/>
      <c r="C64" s="2"/>
      <c r="D64" s="2"/>
    </row>
    <row r="65" spans="1:4" ht="15">
      <c r="A65" s="2" t="s">
        <v>105</v>
      </c>
      <c r="B65" s="2"/>
      <c r="C65" s="2">
        <v>0</v>
      </c>
      <c r="D65" s="2"/>
    </row>
    <row r="66" spans="1:4" ht="15">
      <c r="A66" s="2" t="s">
        <v>106</v>
      </c>
      <c r="B66" s="2"/>
      <c r="C66" s="2">
        <v>0</v>
      </c>
      <c r="D66" s="2">
        <v>0</v>
      </c>
    </row>
    <row r="67" spans="1:4" ht="15">
      <c r="A67" s="2" t="s">
        <v>107</v>
      </c>
      <c r="B67" s="2"/>
      <c r="C67" s="2"/>
      <c r="D67" s="2">
        <v>0</v>
      </c>
    </row>
    <row r="68" spans="1:4" ht="15">
      <c r="A68" s="10" t="s">
        <v>108</v>
      </c>
      <c r="B68" s="10"/>
      <c r="C68" s="10"/>
      <c r="D68" s="11" t="s">
        <v>109</v>
      </c>
    </row>
    <row r="69" spans="1:4" ht="15">
      <c r="A69" s="2" t="s">
        <v>110</v>
      </c>
      <c r="B69" s="2"/>
      <c r="C69" s="2"/>
      <c r="D69" s="2" t="s">
        <v>111</v>
      </c>
    </row>
    <row r="70" spans="1:4" ht="15">
      <c r="A70" s="10" t="s">
        <v>112</v>
      </c>
      <c r="B70" s="10"/>
      <c r="C70" s="10"/>
      <c r="D70" s="11" t="s">
        <v>113</v>
      </c>
    </row>
  </sheetData>
  <sheetProtection password="CFD3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2.7109375" style="0" customWidth="1"/>
    <col min="2" max="2" width="15.7109375" style="0" customWidth="1"/>
    <col min="3" max="3" width="15.28125" style="0" customWidth="1"/>
    <col min="4" max="4" width="15.140625" style="0" customWidth="1"/>
    <col min="5" max="5" width="27.00390625" style="0" customWidth="1"/>
    <col min="6" max="6" width="10.7109375" style="0" customWidth="1"/>
    <col min="7" max="7" width="10.28125" style="0" customWidth="1"/>
  </cols>
  <sheetData>
    <row r="1" ht="15">
      <c r="A1" s="1" t="s">
        <v>371</v>
      </c>
    </row>
    <row r="2" spans="1:7" ht="15">
      <c r="A2" s="16" t="s">
        <v>35</v>
      </c>
      <c r="B2" s="12"/>
      <c r="C2" s="12"/>
      <c r="E2" s="3"/>
      <c r="F2" s="10" t="s">
        <v>116</v>
      </c>
      <c r="G2" s="10" t="s">
        <v>117</v>
      </c>
    </row>
    <row r="3" spans="1:7" ht="15">
      <c r="A3" s="10" t="s">
        <v>172</v>
      </c>
      <c r="B3" s="10"/>
      <c r="C3" s="12"/>
      <c r="E3" s="10" t="s">
        <v>118</v>
      </c>
      <c r="F3" s="174">
        <v>26121</v>
      </c>
      <c r="G3" s="174">
        <v>7463</v>
      </c>
    </row>
    <row r="4" spans="1:7" ht="15">
      <c r="A4" s="3" t="s">
        <v>1</v>
      </c>
      <c r="B4" s="2" t="s">
        <v>3</v>
      </c>
      <c r="C4" s="2"/>
      <c r="E4" s="10" t="s">
        <v>119</v>
      </c>
      <c r="F4" s="174">
        <v>26121</v>
      </c>
      <c r="G4" s="174">
        <v>5093</v>
      </c>
    </row>
    <row r="5" spans="1:7" ht="15">
      <c r="A5" s="2" t="s">
        <v>2</v>
      </c>
      <c r="B5" s="2" t="s">
        <v>320</v>
      </c>
      <c r="C5" s="2"/>
      <c r="E5" s="10" t="s">
        <v>120</v>
      </c>
      <c r="F5" s="174">
        <v>0</v>
      </c>
      <c r="G5" s="174">
        <v>4633</v>
      </c>
    </row>
    <row r="6" spans="1:7" ht="15">
      <c r="A6" s="2" t="s">
        <v>4</v>
      </c>
      <c r="B6" s="2"/>
      <c r="C6" s="2" t="s">
        <v>321</v>
      </c>
      <c r="E6" s="10" t="s">
        <v>372</v>
      </c>
      <c r="F6" s="3">
        <v>0</v>
      </c>
      <c r="G6" s="3">
        <v>477498</v>
      </c>
    </row>
    <row r="7" spans="1:7" ht="15">
      <c r="A7" s="2"/>
      <c r="B7" s="2"/>
      <c r="C7" s="2"/>
      <c r="E7" s="10" t="s">
        <v>121</v>
      </c>
      <c r="F7" s="3">
        <v>0</v>
      </c>
      <c r="G7" s="3">
        <v>7003</v>
      </c>
    </row>
    <row r="8" spans="1:7" ht="15">
      <c r="A8" s="3" t="s">
        <v>7</v>
      </c>
      <c r="B8" s="2"/>
      <c r="C8" s="2"/>
      <c r="E8" s="10" t="s">
        <v>374</v>
      </c>
      <c r="F8" s="3">
        <v>0</v>
      </c>
      <c r="G8" s="3">
        <v>727270</v>
      </c>
    </row>
    <row r="9" spans="1:3" ht="15">
      <c r="A9" s="2" t="s">
        <v>8</v>
      </c>
      <c r="B9" s="2" t="s">
        <v>322</v>
      </c>
      <c r="C9" s="2"/>
    </row>
    <row r="10" spans="1:6" ht="15">
      <c r="A10" s="2" t="s">
        <v>10</v>
      </c>
      <c r="B10" s="2" t="s">
        <v>323</v>
      </c>
      <c r="C10" s="2"/>
      <c r="E10" s="10" t="s">
        <v>408</v>
      </c>
      <c r="F10" s="210">
        <v>125000</v>
      </c>
    </row>
    <row r="11" spans="1:6" ht="15">
      <c r="A11" s="2" t="s">
        <v>12</v>
      </c>
      <c r="B11" s="2" t="s">
        <v>324</v>
      </c>
      <c r="C11" s="2"/>
      <c r="E11" s="10" t="s">
        <v>414</v>
      </c>
      <c r="F11" s="211">
        <v>0</v>
      </c>
    </row>
    <row r="12" spans="1:3" ht="15">
      <c r="A12" s="2"/>
      <c r="B12" s="2"/>
      <c r="C12" s="2" t="s">
        <v>325</v>
      </c>
    </row>
    <row r="13" spans="1:3" ht="15">
      <c r="A13" s="11" t="s">
        <v>15</v>
      </c>
      <c r="B13" s="12"/>
      <c r="C13" s="10" t="s">
        <v>326</v>
      </c>
    </row>
    <row r="14" spans="1:3" ht="15">
      <c r="A14" s="15"/>
      <c r="B14" s="2"/>
      <c r="C14" s="2"/>
    </row>
    <row r="15" spans="1:3" ht="15">
      <c r="A15" s="18" t="s">
        <v>173</v>
      </c>
      <c r="B15" s="12"/>
      <c r="C15" s="12"/>
    </row>
    <row r="16" spans="1:3" ht="15">
      <c r="A16" s="3" t="s">
        <v>17</v>
      </c>
      <c r="B16" s="2"/>
      <c r="C16" s="2"/>
    </row>
    <row r="17" spans="1:3" ht="15">
      <c r="A17" s="2" t="s">
        <v>18</v>
      </c>
      <c r="B17" s="2" t="s">
        <v>19</v>
      </c>
      <c r="C17" s="2"/>
    </row>
    <row r="18" spans="1:3" ht="15">
      <c r="A18" s="2" t="s">
        <v>20</v>
      </c>
      <c r="B18" s="2" t="s">
        <v>327</v>
      </c>
      <c r="C18" s="2"/>
    </row>
    <row r="19" spans="1:3" ht="15">
      <c r="A19" s="2" t="s">
        <v>22</v>
      </c>
      <c r="B19" s="2" t="s">
        <v>328</v>
      </c>
      <c r="C19" s="2"/>
    </row>
    <row r="20" spans="1:3" ht="15">
      <c r="A20" s="2"/>
      <c r="B20" s="2"/>
      <c r="C20" s="2" t="s">
        <v>329</v>
      </c>
    </row>
    <row r="21" spans="1:3" ht="15">
      <c r="A21" s="3" t="s">
        <v>25</v>
      </c>
      <c r="B21" s="2"/>
      <c r="C21" s="2"/>
    </row>
    <row r="22" spans="1:3" ht="15">
      <c r="A22" s="2" t="s">
        <v>26</v>
      </c>
      <c r="B22" s="2" t="s">
        <v>330</v>
      </c>
      <c r="C22" s="2"/>
    </row>
    <row r="23" spans="1:3" ht="15">
      <c r="A23" s="2" t="s">
        <v>28</v>
      </c>
      <c r="B23" s="2">
        <v>0</v>
      </c>
      <c r="C23" s="2"/>
    </row>
    <row r="24" spans="1:3" ht="15">
      <c r="A24" s="2" t="s">
        <v>29</v>
      </c>
      <c r="B24" s="2" t="s">
        <v>331</v>
      </c>
      <c r="C24" s="2"/>
    </row>
    <row r="25" spans="1:3" ht="15">
      <c r="A25" s="2" t="s">
        <v>31</v>
      </c>
      <c r="B25" s="2" t="s">
        <v>332</v>
      </c>
      <c r="C25" s="2"/>
    </row>
    <row r="26" spans="1:3" ht="15">
      <c r="A26" s="3"/>
      <c r="B26" s="2"/>
      <c r="C26" s="2" t="s">
        <v>333</v>
      </c>
    </row>
    <row r="27" spans="1:3" ht="15">
      <c r="A27" s="11" t="s">
        <v>34</v>
      </c>
      <c r="B27" s="12"/>
      <c r="C27" s="10" t="s">
        <v>326</v>
      </c>
    </row>
    <row r="31" spans="1:4" ht="15">
      <c r="A31" s="10" t="s">
        <v>114</v>
      </c>
      <c r="B31" s="12"/>
      <c r="C31" s="12" t="s">
        <v>319</v>
      </c>
      <c r="D31" s="12"/>
    </row>
    <row r="32" spans="1:4" ht="15">
      <c r="A32" s="10" t="s">
        <v>36</v>
      </c>
      <c r="B32" s="10" t="s">
        <v>37</v>
      </c>
      <c r="C32" s="10" t="s">
        <v>38</v>
      </c>
      <c r="D32" s="10" t="s">
        <v>39</v>
      </c>
    </row>
    <row r="33" spans="1:4" ht="15">
      <c r="A33" s="2" t="s">
        <v>40</v>
      </c>
      <c r="B33" s="2" t="s">
        <v>334</v>
      </c>
      <c r="C33" s="2" t="s">
        <v>335</v>
      </c>
      <c r="D33" s="2" t="s">
        <v>336</v>
      </c>
    </row>
    <row r="34" spans="1:4" ht="15">
      <c r="A34" s="2" t="s">
        <v>44</v>
      </c>
      <c r="B34" s="2">
        <v>0</v>
      </c>
      <c r="C34" s="2">
        <v>0</v>
      </c>
      <c r="D34" s="2">
        <v>0</v>
      </c>
    </row>
    <row r="35" spans="1:4" ht="15">
      <c r="A35" s="2" t="s">
        <v>45</v>
      </c>
      <c r="B35" s="2">
        <v>0</v>
      </c>
      <c r="C35" s="2">
        <v>0</v>
      </c>
      <c r="D35" s="2">
        <v>0</v>
      </c>
    </row>
    <row r="36" spans="1:4" ht="15">
      <c r="A36" s="2" t="s">
        <v>46</v>
      </c>
      <c r="B36" s="2">
        <v>0</v>
      </c>
      <c r="C36" s="2" t="s">
        <v>337</v>
      </c>
      <c r="D36" s="2" t="s">
        <v>337</v>
      </c>
    </row>
    <row r="37" spans="1:4" ht="15">
      <c r="A37" s="2" t="s">
        <v>48</v>
      </c>
      <c r="B37" s="2"/>
      <c r="C37" s="2"/>
      <c r="D37" s="2"/>
    </row>
    <row r="38" spans="1:4" ht="15">
      <c r="A38" s="175" t="s">
        <v>174</v>
      </c>
      <c r="B38" s="175" t="s">
        <v>334</v>
      </c>
      <c r="C38" s="175" t="s">
        <v>338</v>
      </c>
      <c r="D38" s="175" t="s">
        <v>339</v>
      </c>
    </row>
    <row r="39" spans="1:4" ht="15">
      <c r="A39" s="3"/>
      <c r="B39" s="3"/>
      <c r="C39" s="3"/>
      <c r="D39" s="3"/>
    </row>
    <row r="40" spans="1:4" ht="15">
      <c r="A40" s="10" t="s">
        <v>51</v>
      </c>
      <c r="B40" s="10" t="s">
        <v>37</v>
      </c>
      <c r="C40" s="10" t="s">
        <v>38</v>
      </c>
      <c r="D40" s="10" t="s">
        <v>39</v>
      </c>
    </row>
    <row r="41" spans="1:4" ht="15">
      <c r="A41" s="2" t="s">
        <v>52</v>
      </c>
      <c r="B41" s="2" t="s">
        <v>340</v>
      </c>
      <c r="C41" s="2" t="s">
        <v>341</v>
      </c>
      <c r="D41" s="2" t="s">
        <v>342</v>
      </c>
    </row>
    <row r="42" spans="1:4" ht="15">
      <c r="A42" s="2" t="s">
        <v>56</v>
      </c>
      <c r="B42" s="2" t="s">
        <v>57</v>
      </c>
      <c r="C42" s="2" t="s">
        <v>144</v>
      </c>
      <c r="D42" s="2" t="s">
        <v>343</v>
      </c>
    </row>
    <row r="43" spans="1:4" ht="15">
      <c r="A43" s="2" t="s">
        <v>60</v>
      </c>
      <c r="B43" s="2" t="s">
        <v>344</v>
      </c>
      <c r="C43" s="2" t="s">
        <v>345</v>
      </c>
      <c r="D43" s="2" t="s">
        <v>346</v>
      </c>
    </row>
    <row r="44" spans="1:4" ht="15">
      <c r="A44" s="2" t="s">
        <v>64</v>
      </c>
      <c r="B44" s="2" t="s">
        <v>347</v>
      </c>
      <c r="C44" s="2" t="s">
        <v>348</v>
      </c>
      <c r="D44" s="2" t="s">
        <v>349</v>
      </c>
    </row>
    <row r="45" spans="1:4" ht="15">
      <c r="A45" s="2" t="s">
        <v>68</v>
      </c>
      <c r="B45" s="2" t="s">
        <v>350</v>
      </c>
      <c r="C45" s="2" t="s">
        <v>351</v>
      </c>
      <c r="D45" s="2" t="s">
        <v>352</v>
      </c>
    </row>
    <row r="46" spans="1:4" ht="15">
      <c r="A46" s="2" t="s">
        <v>72</v>
      </c>
      <c r="B46" s="2" t="s">
        <v>353</v>
      </c>
      <c r="C46" s="2" t="s">
        <v>354</v>
      </c>
      <c r="D46" s="2" t="s">
        <v>355</v>
      </c>
    </row>
    <row r="47" spans="1:4" ht="15">
      <c r="A47" s="2" t="s">
        <v>76</v>
      </c>
      <c r="B47" s="2">
        <v>0</v>
      </c>
      <c r="C47" s="2" t="s">
        <v>356</v>
      </c>
      <c r="D47" s="2" t="s">
        <v>356</v>
      </c>
    </row>
    <row r="48" spans="1:4" ht="15">
      <c r="A48" s="2" t="s">
        <v>78</v>
      </c>
      <c r="B48" s="2"/>
      <c r="C48" s="2"/>
      <c r="D48" s="2">
        <v>1.01</v>
      </c>
    </row>
    <row r="49" spans="1:4" ht="15">
      <c r="A49" s="2" t="s">
        <v>79</v>
      </c>
      <c r="B49" s="2"/>
      <c r="C49" s="2"/>
      <c r="D49" s="2" t="s">
        <v>357</v>
      </c>
    </row>
    <row r="50" spans="1:4" ht="15">
      <c r="A50" s="2" t="s">
        <v>80</v>
      </c>
      <c r="B50" s="2"/>
      <c r="C50" s="2"/>
      <c r="D50" s="2">
        <v>0</v>
      </c>
    </row>
    <row r="51" spans="1:4" ht="15">
      <c r="A51" s="2" t="s">
        <v>81</v>
      </c>
      <c r="B51" s="2"/>
      <c r="C51" s="2"/>
      <c r="D51" s="2" t="s">
        <v>358</v>
      </c>
    </row>
    <row r="52" spans="1:4" ht="15">
      <c r="A52" s="2" t="s">
        <v>83</v>
      </c>
      <c r="B52" s="2"/>
      <c r="C52" s="2"/>
      <c r="D52" s="2" t="s">
        <v>359</v>
      </c>
    </row>
    <row r="53" spans="1:4" ht="15">
      <c r="A53" s="2" t="s">
        <v>85</v>
      </c>
      <c r="B53" s="2"/>
      <c r="C53" s="2"/>
      <c r="D53" s="2">
        <v>0</v>
      </c>
    </row>
    <row r="54" spans="1:4" ht="15">
      <c r="A54" s="2" t="s">
        <v>86</v>
      </c>
      <c r="B54" s="2"/>
      <c r="C54" s="2"/>
      <c r="D54" s="2" t="s">
        <v>360</v>
      </c>
    </row>
    <row r="55" spans="1:4" ht="15">
      <c r="A55" s="2" t="s">
        <v>88</v>
      </c>
      <c r="B55" s="2"/>
      <c r="C55" s="2"/>
      <c r="D55" s="2" t="s">
        <v>360</v>
      </c>
    </row>
    <row r="56" spans="1:4" ht="15">
      <c r="A56" s="2" t="s">
        <v>90</v>
      </c>
      <c r="B56" s="2"/>
      <c r="C56" s="2"/>
      <c r="D56" s="2">
        <v>0</v>
      </c>
    </row>
    <row r="57" spans="1:4" ht="15">
      <c r="A57" s="175" t="s">
        <v>175</v>
      </c>
      <c r="B57" s="175" t="s">
        <v>361</v>
      </c>
      <c r="C57" s="175" t="s">
        <v>362</v>
      </c>
      <c r="D57" s="175" t="s">
        <v>363</v>
      </c>
    </row>
    <row r="58" spans="1:4" ht="15">
      <c r="A58" s="3" t="s">
        <v>94</v>
      </c>
      <c r="B58" s="3"/>
      <c r="C58" s="3"/>
      <c r="D58" s="19"/>
    </row>
    <row r="59" spans="1:4" ht="15">
      <c r="A59" s="2" t="s">
        <v>95</v>
      </c>
      <c r="B59" s="2"/>
      <c r="C59" s="2" t="s">
        <v>364</v>
      </c>
      <c r="D59" s="2"/>
    </row>
    <row r="60" spans="1:4" ht="15">
      <c r="A60" s="2" t="s">
        <v>97</v>
      </c>
      <c r="B60" s="2"/>
      <c r="C60" s="2" t="s">
        <v>365</v>
      </c>
      <c r="D60" s="2" t="s">
        <v>366</v>
      </c>
    </row>
    <row r="61" spans="1:4" ht="15">
      <c r="A61" s="2" t="s">
        <v>94</v>
      </c>
      <c r="B61" s="2"/>
      <c r="C61" s="2"/>
      <c r="D61" s="2"/>
    </row>
    <row r="62" spans="1:4" ht="15">
      <c r="A62" s="10" t="s">
        <v>115</v>
      </c>
      <c r="B62" s="10"/>
      <c r="C62" s="12"/>
      <c r="D62" s="12" t="s">
        <v>367</v>
      </c>
    </row>
    <row r="63" spans="1:4" ht="15">
      <c r="A63" s="10" t="s">
        <v>103</v>
      </c>
      <c r="B63" s="10"/>
      <c r="C63" s="12"/>
      <c r="D63" s="12" t="s">
        <v>366</v>
      </c>
    </row>
    <row r="64" spans="1:4" ht="15">
      <c r="A64" s="10" t="s">
        <v>104</v>
      </c>
      <c r="B64" s="2"/>
      <c r="C64" s="2"/>
      <c r="D64" s="2"/>
    </row>
    <row r="65" spans="1:4" ht="15">
      <c r="A65" s="2" t="s">
        <v>105</v>
      </c>
      <c r="B65" s="2"/>
      <c r="C65" s="2">
        <v>0</v>
      </c>
      <c r="D65" s="2"/>
    </row>
    <row r="66" spans="1:4" ht="15">
      <c r="A66" s="2" t="s">
        <v>106</v>
      </c>
      <c r="B66" s="2"/>
      <c r="C66" s="2">
        <v>0</v>
      </c>
      <c r="D66" s="2">
        <v>0</v>
      </c>
    </row>
    <row r="67" spans="1:4" ht="15">
      <c r="A67" s="2" t="s">
        <v>107</v>
      </c>
      <c r="B67" s="2"/>
      <c r="C67" s="2"/>
      <c r="D67" s="2">
        <v>0</v>
      </c>
    </row>
    <row r="68" spans="1:4" ht="15">
      <c r="A68" s="10" t="s">
        <v>108</v>
      </c>
      <c r="B68" s="175"/>
      <c r="C68" s="175"/>
      <c r="D68" s="175" t="s">
        <v>368</v>
      </c>
    </row>
    <row r="69" spans="1:4" ht="15">
      <c r="A69" s="2" t="s">
        <v>110</v>
      </c>
      <c r="B69" s="2"/>
      <c r="C69" s="2"/>
      <c r="D69" s="5" t="s">
        <v>369</v>
      </c>
    </row>
    <row r="70" spans="1:4" ht="15">
      <c r="A70" s="10" t="s">
        <v>112</v>
      </c>
      <c r="B70" s="175"/>
      <c r="C70" s="175"/>
      <c r="D70" s="175" t="s">
        <v>370</v>
      </c>
    </row>
  </sheetData>
  <sheetProtection password="CFD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I24" sqref="I24"/>
    </sheetView>
  </sheetViews>
  <sheetFormatPr defaultColWidth="11.421875" defaultRowHeight="15"/>
  <cols>
    <col min="1" max="1" width="41.140625" style="0" customWidth="1"/>
    <col min="2" max="7" width="9.7109375" style="0" customWidth="1"/>
    <col min="8" max="8" width="19.7109375" style="0" customWidth="1"/>
  </cols>
  <sheetData>
    <row r="1" spans="1:7" ht="15.75" thickTop="1">
      <c r="A1" s="21" t="s">
        <v>318</v>
      </c>
      <c r="B1" s="223" t="s">
        <v>116</v>
      </c>
      <c r="C1" s="224"/>
      <c r="D1" s="225"/>
      <c r="E1" s="223" t="s">
        <v>117</v>
      </c>
      <c r="F1" s="224"/>
      <c r="G1" s="226"/>
    </row>
    <row r="2" spans="1:7" s="25" customFormat="1" ht="25.5">
      <c r="A2" s="22" t="s">
        <v>177</v>
      </c>
      <c r="B2" s="23" t="s">
        <v>178</v>
      </c>
      <c r="C2" s="23" t="s">
        <v>179</v>
      </c>
      <c r="D2" s="23" t="s">
        <v>180</v>
      </c>
      <c r="E2" s="23" t="s">
        <v>178</v>
      </c>
      <c r="F2" s="23" t="s">
        <v>179</v>
      </c>
      <c r="G2" s="24" t="s">
        <v>180</v>
      </c>
    </row>
    <row r="3" spans="1:7" ht="15">
      <c r="A3" s="26" t="s">
        <v>181</v>
      </c>
      <c r="B3" s="27"/>
      <c r="C3" s="27"/>
      <c r="D3" s="28">
        <v>808800</v>
      </c>
      <c r="E3" s="27"/>
      <c r="F3" s="27"/>
      <c r="G3" s="29">
        <v>646400</v>
      </c>
    </row>
    <row r="4" spans="1:7" ht="15">
      <c r="A4" s="26" t="s">
        <v>182</v>
      </c>
      <c r="B4" s="27"/>
      <c r="C4" s="27"/>
      <c r="D4" s="28">
        <v>133320</v>
      </c>
      <c r="E4" s="27"/>
      <c r="F4" s="27"/>
      <c r="G4" s="29">
        <v>88880</v>
      </c>
    </row>
    <row r="5" spans="1:7" ht="15.75" thickBot="1">
      <c r="A5" s="30" t="s">
        <v>183</v>
      </c>
      <c r="B5" s="31"/>
      <c r="C5" s="31"/>
      <c r="D5" s="32">
        <v>120000</v>
      </c>
      <c r="E5" s="31"/>
      <c r="F5" s="31"/>
      <c r="G5" s="33">
        <v>80000</v>
      </c>
    </row>
    <row r="6" spans="1:7" ht="16.5" thickBot="1" thickTop="1">
      <c r="A6" s="34" t="s">
        <v>184</v>
      </c>
      <c r="B6" s="35">
        <v>24000</v>
      </c>
      <c r="C6" s="36">
        <f>IF(B6&lt;&gt;0,D6/B6,"")</f>
        <v>44.255</v>
      </c>
      <c r="D6" s="37">
        <f>SUM(D3,D4,D5)</f>
        <v>1062120</v>
      </c>
      <c r="E6" s="35">
        <v>8000</v>
      </c>
      <c r="F6" s="36">
        <f>IF(E6&lt;&gt;0,G6/E6,"")</f>
        <v>101.91</v>
      </c>
      <c r="G6" s="38">
        <f>SUM(G3,G4,G5)</f>
        <v>815280</v>
      </c>
    </row>
    <row r="7" spans="1:7" ht="15.75" thickTop="1">
      <c r="A7" s="39" t="s">
        <v>185</v>
      </c>
      <c r="B7" s="40">
        <v>0</v>
      </c>
      <c r="C7" s="41"/>
      <c r="D7" s="40">
        <v>0</v>
      </c>
      <c r="E7" s="40">
        <v>0</v>
      </c>
      <c r="F7" s="41"/>
      <c r="G7" s="42">
        <v>0</v>
      </c>
    </row>
    <row r="8" spans="1:7" ht="15.75" thickBot="1">
      <c r="A8" s="30" t="s">
        <v>186</v>
      </c>
      <c r="B8" s="32">
        <v>0</v>
      </c>
      <c r="C8" s="31"/>
      <c r="D8" s="32">
        <v>0</v>
      </c>
      <c r="E8" s="32">
        <v>2921</v>
      </c>
      <c r="F8" s="31"/>
      <c r="G8" s="33">
        <v>297679</v>
      </c>
    </row>
    <row r="9" spans="1:7" ht="16.5" thickBot="1" thickTop="1">
      <c r="A9" s="43" t="s">
        <v>187</v>
      </c>
      <c r="B9" s="44">
        <f>SUM(B6,B7,-B8)</f>
        <v>24000</v>
      </c>
      <c r="C9" s="36">
        <f>IF(B9&lt;&gt;0,D9/B9,"")</f>
        <v>44.255</v>
      </c>
      <c r="D9" s="45">
        <f>SUM(D6,D7,-D8)</f>
        <v>1062120</v>
      </c>
      <c r="E9" s="45">
        <f>SUM(E6,E7,-E8)</f>
        <v>5079</v>
      </c>
      <c r="F9" s="36">
        <f>IF(E9&lt;&gt;0,G9/E9,"")</f>
        <v>101.91002165780665</v>
      </c>
      <c r="G9" s="46">
        <f>SUM(G6,G7,-G8)</f>
        <v>517601</v>
      </c>
    </row>
    <row r="10" spans="1:7" ht="15.75" thickTop="1">
      <c r="A10" s="39" t="s">
        <v>188</v>
      </c>
      <c r="B10" s="47"/>
      <c r="C10" s="47"/>
      <c r="D10" s="40">
        <v>235200</v>
      </c>
      <c r="E10" s="41"/>
      <c r="F10" s="47"/>
      <c r="G10" s="42">
        <v>99000</v>
      </c>
    </row>
    <row r="11" spans="1:7" ht="15">
      <c r="A11" s="26" t="s">
        <v>189</v>
      </c>
      <c r="B11" s="48"/>
      <c r="C11" s="48"/>
      <c r="D11" s="28">
        <v>0</v>
      </c>
      <c r="E11" s="27"/>
      <c r="F11" s="48"/>
      <c r="G11" s="29">
        <v>0</v>
      </c>
    </row>
    <row r="12" spans="1:8" ht="15.75" thickBot="1">
      <c r="A12" s="30" t="s">
        <v>190</v>
      </c>
      <c r="B12" s="49"/>
      <c r="C12" s="49"/>
      <c r="D12" s="32">
        <v>109350</v>
      </c>
      <c r="E12" s="31"/>
      <c r="F12" s="49"/>
      <c r="G12" s="33">
        <v>68784</v>
      </c>
      <c r="H12" s="222"/>
    </row>
    <row r="13" spans="1:7" ht="16.5" thickBot="1" thickTop="1">
      <c r="A13" s="34" t="s">
        <v>191</v>
      </c>
      <c r="B13" s="37">
        <f>B9</f>
        <v>24000</v>
      </c>
      <c r="C13" s="36">
        <f>IF(B13&lt;&gt;0,D13/B13,"")</f>
        <v>14.35625</v>
      </c>
      <c r="D13" s="37">
        <f>SUM(D10,D11,D12)</f>
        <v>344550</v>
      </c>
      <c r="E13" s="37">
        <f>E9</f>
        <v>5079</v>
      </c>
      <c r="F13" s="36">
        <f>IF(E13&lt;&gt;0,G13/E13,"")</f>
        <v>33.03484937979918</v>
      </c>
      <c r="G13" s="38">
        <f>SUM(G10,G11,G12)</f>
        <v>167784</v>
      </c>
    </row>
    <row r="14" spans="1:12" ht="55.5" customHeight="1" thickBot="1" thickTop="1">
      <c r="A14" s="50" t="s">
        <v>192</v>
      </c>
      <c r="B14" s="51"/>
      <c r="C14" s="51"/>
      <c r="D14" s="52" t="s">
        <v>409</v>
      </c>
      <c r="E14" s="51"/>
      <c r="F14" s="51"/>
      <c r="G14" s="53" t="s">
        <v>410</v>
      </c>
      <c r="H14" t="s">
        <v>411</v>
      </c>
      <c r="L14" t="s">
        <v>193</v>
      </c>
    </row>
    <row r="15" spans="1:8" ht="16.5" thickBot="1" thickTop="1">
      <c r="A15" s="34" t="s">
        <v>194</v>
      </c>
      <c r="B15" s="54">
        <f>B13</f>
        <v>24000</v>
      </c>
      <c r="C15" s="36">
        <f>IF(B15&lt;&gt;0,D15/B15,"")</f>
        <v>58.61125</v>
      </c>
      <c r="D15" s="55">
        <f>SUM(D9,D13,D14)</f>
        <v>1406670</v>
      </c>
      <c r="E15" s="54">
        <f>E13</f>
        <v>5079</v>
      </c>
      <c r="F15" s="36">
        <f>IF(E15&lt;&gt;0,G15/E15,"")</f>
        <v>134.94487103760582</v>
      </c>
      <c r="G15" s="56">
        <f>SUM(G9,G13,G14)</f>
        <v>685385</v>
      </c>
      <c r="H15" t="s">
        <v>412</v>
      </c>
    </row>
    <row r="16" spans="1:7" ht="15.75" thickTop="1">
      <c r="A16" s="57" t="s">
        <v>195</v>
      </c>
      <c r="B16" s="58">
        <f>B15</f>
        <v>24000</v>
      </c>
      <c r="C16" s="59">
        <v>70</v>
      </c>
      <c r="D16" s="60">
        <f>PRODUCT(B16,C16)</f>
        <v>1680000</v>
      </c>
      <c r="E16" s="58">
        <f>E15</f>
        <v>5079</v>
      </c>
      <c r="F16" s="59">
        <v>180</v>
      </c>
      <c r="G16" s="61">
        <f>PRODUCT(E16,F16)</f>
        <v>914220</v>
      </c>
    </row>
    <row r="17" spans="1:7" ht="15.75" thickBot="1">
      <c r="A17" s="62" t="s">
        <v>196</v>
      </c>
      <c r="B17" s="63">
        <f>B16</f>
        <v>24000</v>
      </c>
      <c r="C17" s="64">
        <f>IF(OR(C16&lt;&gt;0,C15&lt;&gt;0),SUM(C16)-SUM(C15),"")</f>
        <v>11.388750000000002</v>
      </c>
      <c r="D17" s="65">
        <f>PRODUCT(B17,C17)</f>
        <v>273330.00000000006</v>
      </c>
      <c r="E17" s="63">
        <f>E15</f>
        <v>5079</v>
      </c>
      <c r="F17" s="64">
        <f>IF(OR(F16&lt;&gt;0,F15&lt;&gt;0),SUM(F16)-SUM(F15),"")</f>
        <v>45.05512896239418</v>
      </c>
      <c r="G17" s="66">
        <f>PRODUCT(E17,F17)</f>
        <v>228835.00000000003</v>
      </c>
    </row>
    <row r="18" spans="1:7" ht="16.5" thickBot="1" thickTop="1">
      <c r="A18" s="67" t="s">
        <v>197</v>
      </c>
      <c r="B18" s="227">
        <f>SUM(D17,G17)</f>
        <v>502165.0000000001</v>
      </c>
      <c r="C18" s="228"/>
      <c r="D18" s="228"/>
      <c r="E18" s="228"/>
      <c r="F18" s="228"/>
      <c r="G18" s="229"/>
    </row>
    <row r="19" ht="16.5" thickBot="1" thickTop="1"/>
    <row r="20" spans="1:7" ht="15.75" thickTop="1">
      <c r="A20" s="21" t="s">
        <v>176</v>
      </c>
      <c r="B20" s="223" t="s">
        <v>116</v>
      </c>
      <c r="C20" s="224"/>
      <c r="D20" s="225"/>
      <c r="E20" s="223" t="s">
        <v>117</v>
      </c>
      <c r="F20" s="224"/>
      <c r="G20" s="226"/>
    </row>
    <row r="21" spans="1:7" ht="25.5">
      <c r="A21" s="22" t="s">
        <v>198</v>
      </c>
      <c r="B21" s="23" t="s">
        <v>178</v>
      </c>
      <c r="C21" s="23" t="s">
        <v>179</v>
      </c>
      <c r="D21" s="23" t="s">
        <v>180</v>
      </c>
      <c r="E21" s="23" t="s">
        <v>178</v>
      </c>
      <c r="F21" s="23" t="s">
        <v>179</v>
      </c>
      <c r="G21" s="24" t="s">
        <v>180</v>
      </c>
    </row>
    <row r="22" spans="1:7" ht="15">
      <c r="A22" s="26" t="s">
        <v>181</v>
      </c>
      <c r="B22" s="27"/>
      <c r="C22" s="27"/>
      <c r="D22" s="28"/>
      <c r="E22" s="27"/>
      <c r="F22" s="27"/>
      <c r="G22" s="29"/>
    </row>
    <row r="23" spans="1:7" ht="15">
      <c r="A23" s="26" t="s">
        <v>182</v>
      </c>
      <c r="B23" s="27"/>
      <c r="C23" s="27"/>
      <c r="D23" s="28"/>
      <c r="E23" s="27"/>
      <c r="F23" s="27"/>
      <c r="G23" s="29"/>
    </row>
    <row r="24" spans="1:7" ht="15.75" thickBot="1">
      <c r="A24" s="30" t="s">
        <v>183</v>
      </c>
      <c r="B24" s="31"/>
      <c r="C24" s="31"/>
      <c r="D24" s="32"/>
      <c r="E24" s="31"/>
      <c r="F24" s="31"/>
      <c r="G24" s="33"/>
    </row>
    <row r="25" spans="1:7" ht="16.5" thickBot="1" thickTop="1">
      <c r="A25" s="34" t="s">
        <v>184</v>
      </c>
      <c r="B25" s="35"/>
      <c r="C25" s="36">
        <f>IF(B25&lt;&gt;0,D25/B25,"")</f>
      </c>
      <c r="D25" s="37">
        <f>SUM(D22,D23,D24)</f>
        <v>0</v>
      </c>
      <c r="E25" s="35"/>
      <c r="F25" s="36">
        <f>IF(E25&lt;&gt;0,G25/E25,"")</f>
      </c>
      <c r="G25" s="38">
        <f>SUM(G22,G23,G24)</f>
        <v>0</v>
      </c>
    </row>
    <row r="26" spans="1:7" ht="15.75" thickTop="1">
      <c r="A26" s="39" t="s">
        <v>185</v>
      </c>
      <c r="B26" s="40"/>
      <c r="C26" s="41"/>
      <c r="D26" s="40"/>
      <c r="E26" s="40"/>
      <c r="F26" s="41"/>
      <c r="G26" s="42"/>
    </row>
    <row r="27" spans="1:7" ht="15.75" thickBot="1">
      <c r="A27" s="30" t="s">
        <v>186</v>
      </c>
      <c r="B27" s="32"/>
      <c r="C27" s="31"/>
      <c r="D27" s="32"/>
      <c r="E27" s="32"/>
      <c r="F27" s="31"/>
      <c r="G27" s="33"/>
    </row>
    <row r="28" spans="1:7" ht="16.5" thickBot="1" thickTop="1">
      <c r="A28" s="43" t="s">
        <v>187</v>
      </c>
      <c r="B28" s="44">
        <f>SUM(B25,B26,-B27)</f>
        <v>0</v>
      </c>
      <c r="C28" s="36">
        <f>IF(B28&lt;&gt;0,D28/B28,"")</f>
      </c>
      <c r="D28" s="45">
        <f>SUM(D25,D26,-D27)</f>
        <v>0</v>
      </c>
      <c r="E28" s="44">
        <f>SUM(E25,E26,-E27)</f>
        <v>0</v>
      </c>
      <c r="F28" s="36">
        <f>IF(E28&lt;&gt;0,G28/E28,"")</f>
      </c>
      <c r="G28" s="46">
        <f>SUM(G25,G26,-G27)</f>
        <v>0</v>
      </c>
    </row>
    <row r="29" spans="1:7" ht="15.75" thickTop="1">
      <c r="A29" s="39" t="s">
        <v>188</v>
      </c>
      <c r="B29" s="47"/>
      <c r="C29" s="47"/>
      <c r="D29" s="40"/>
      <c r="E29" s="41"/>
      <c r="F29" s="47"/>
      <c r="G29" s="42"/>
    </row>
    <row r="30" spans="1:7" ht="15">
      <c r="A30" s="26" t="s">
        <v>189</v>
      </c>
      <c r="B30" s="48"/>
      <c r="C30" s="48"/>
      <c r="D30" s="28"/>
      <c r="E30" s="27"/>
      <c r="F30" s="48"/>
      <c r="G30" s="29"/>
    </row>
    <row r="31" spans="1:7" ht="15.75" thickBot="1">
      <c r="A31" s="30" t="s">
        <v>190</v>
      </c>
      <c r="B31" s="49"/>
      <c r="C31" s="49"/>
      <c r="D31" s="32"/>
      <c r="E31" s="31"/>
      <c r="F31" s="49"/>
      <c r="G31" s="33"/>
    </row>
    <row r="32" spans="1:7" ht="16.5" thickBot="1" thickTop="1">
      <c r="A32" s="34" t="s">
        <v>191</v>
      </c>
      <c r="B32" s="37">
        <f>B28</f>
        <v>0</v>
      </c>
      <c r="C32" s="36">
        <f>IF(B32&lt;&gt;0,D32/B32,"")</f>
      </c>
      <c r="D32" s="37">
        <f>SUM(D29,D30,D31)</f>
        <v>0</v>
      </c>
      <c r="E32" s="37">
        <f>E28</f>
        <v>0</v>
      </c>
      <c r="F32" s="36">
        <f>IF(E32&lt;&gt;0,G32/E32,"")</f>
      </c>
      <c r="G32" s="38">
        <f>SUM(G29,G30,G31)</f>
        <v>0</v>
      </c>
    </row>
    <row r="33" spans="1:7" ht="59.25" thickBot="1" thickTop="1">
      <c r="A33" s="50" t="s">
        <v>192</v>
      </c>
      <c r="B33" s="51"/>
      <c r="C33" s="51"/>
      <c r="D33" s="52"/>
      <c r="E33" s="51"/>
      <c r="F33" s="51"/>
      <c r="G33" s="53"/>
    </row>
    <row r="34" spans="1:7" ht="16.5" thickBot="1" thickTop="1">
      <c r="A34" s="34" t="s">
        <v>194</v>
      </c>
      <c r="B34" s="54">
        <f>B32</f>
        <v>0</v>
      </c>
      <c r="C34" s="36">
        <f>IF(B34&lt;&gt;0,D34/B34,"")</f>
      </c>
      <c r="D34" s="55">
        <f>SUM(D28,D32,D33)</f>
        <v>0</v>
      </c>
      <c r="E34" s="54">
        <f>E32</f>
        <v>0</v>
      </c>
      <c r="F34" s="36">
        <f>IF(E34&lt;&gt;0,G34/E34,"")</f>
      </c>
      <c r="G34" s="56">
        <f>SUM(G28,G32,G33)</f>
        <v>0</v>
      </c>
    </row>
    <row r="35" spans="1:7" ht="15.75" thickTop="1">
      <c r="A35" s="57" t="s">
        <v>195</v>
      </c>
      <c r="B35" s="58">
        <f>B34</f>
        <v>0</v>
      </c>
      <c r="C35" s="59"/>
      <c r="D35" s="60">
        <f>PRODUCT(B35,C35)</f>
        <v>0</v>
      </c>
      <c r="E35" s="58">
        <f>E34</f>
        <v>0</v>
      </c>
      <c r="F35" s="59"/>
      <c r="G35" s="61">
        <f>PRODUCT(E35,F35)</f>
        <v>0</v>
      </c>
    </row>
    <row r="36" spans="1:7" ht="15.75" thickBot="1">
      <c r="A36" s="62" t="s">
        <v>196</v>
      </c>
      <c r="B36" s="63">
        <f>B35</f>
        <v>0</v>
      </c>
      <c r="C36" s="64">
        <f>IF(OR(C35&lt;&gt;0,C34&lt;&gt;0),SUM(C35)-SUM(C34),"")</f>
        <v>0</v>
      </c>
      <c r="D36" s="65">
        <f>PRODUCT(B36,C36)</f>
        <v>0</v>
      </c>
      <c r="E36" s="63">
        <f>E34</f>
        <v>0</v>
      </c>
      <c r="F36" s="64">
        <f>IF(OR(F35&lt;&gt;0,F34&lt;&gt;0),SUM(F35)-SUM(F34),"")</f>
        <v>0</v>
      </c>
      <c r="G36" s="66">
        <f>PRODUCT(E36,F36)</f>
        <v>0</v>
      </c>
    </row>
    <row r="37" spans="1:7" ht="16.5" thickBot="1" thickTop="1">
      <c r="A37" s="67" t="s">
        <v>197</v>
      </c>
      <c r="B37" s="227">
        <f>SUM(D36,G36)</f>
        <v>0</v>
      </c>
      <c r="C37" s="228"/>
      <c r="D37" s="228"/>
      <c r="E37" s="228"/>
      <c r="F37" s="228"/>
      <c r="G37" s="229"/>
    </row>
    <row r="38" ht="16.5" thickBot="1" thickTop="1"/>
    <row r="39" spans="1:7" ht="15.75" thickTop="1">
      <c r="A39" s="21" t="s">
        <v>176</v>
      </c>
      <c r="B39" s="223" t="s">
        <v>116</v>
      </c>
      <c r="C39" s="224"/>
      <c r="D39" s="225"/>
      <c r="E39" s="223" t="s">
        <v>117</v>
      </c>
      <c r="F39" s="224"/>
      <c r="G39" s="226"/>
    </row>
    <row r="40" spans="1:7" ht="25.5">
      <c r="A40" s="22" t="s">
        <v>199</v>
      </c>
      <c r="B40" s="23" t="s">
        <v>178</v>
      </c>
      <c r="C40" s="23" t="s">
        <v>179</v>
      </c>
      <c r="D40" s="23" t="s">
        <v>180</v>
      </c>
      <c r="E40" s="23" t="s">
        <v>178</v>
      </c>
      <c r="F40" s="23" t="s">
        <v>179</v>
      </c>
      <c r="G40" s="24" t="s">
        <v>180</v>
      </c>
    </row>
    <row r="41" spans="1:7" ht="15">
      <c r="A41" s="26" t="s">
        <v>181</v>
      </c>
      <c r="B41" s="27"/>
      <c r="C41" s="27"/>
      <c r="D41" s="28"/>
      <c r="E41" s="27"/>
      <c r="F41" s="27"/>
      <c r="G41" s="29"/>
    </row>
    <row r="42" spans="1:7" ht="15">
      <c r="A42" s="26" t="s">
        <v>182</v>
      </c>
      <c r="B42" s="27"/>
      <c r="C42" s="27"/>
      <c r="D42" s="28"/>
      <c r="E42" s="27"/>
      <c r="F42" s="27"/>
      <c r="G42" s="29"/>
    </row>
    <row r="43" spans="1:7" ht="15.75" thickBot="1">
      <c r="A43" s="30" t="s">
        <v>183</v>
      </c>
      <c r="B43" s="31"/>
      <c r="C43" s="31"/>
      <c r="D43" s="32"/>
      <c r="E43" s="31"/>
      <c r="F43" s="31"/>
      <c r="G43" s="33"/>
    </row>
    <row r="44" spans="1:7" ht="16.5" thickBot="1" thickTop="1">
      <c r="A44" s="34" t="s">
        <v>184</v>
      </c>
      <c r="B44" s="35"/>
      <c r="C44" s="36">
        <f>IF(B44&lt;&gt;0,D44/B44,"")</f>
      </c>
      <c r="D44" s="37">
        <f>SUM(D41,D42,D43)</f>
        <v>0</v>
      </c>
      <c r="E44" s="35"/>
      <c r="F44" s="36">
        <f>IF(E44&lt;&gt;0,G44/E44,"")</f>
      </c>
      <c r="G44" s="38">
        <f>SUM(G41,G42,G43)</f>
        <v>0</v>
      </c>
    </row>
    <row r="45" spans="1:7" ht="15.75" thickTop="1">
      <c r="A45" s="39" t="s">
        <v>185</v>
      </c>
      <c r="B45" s="40"/>
      <c r="C45" s="41"/>
      <c r="D45" s="40"/>
      <c r="E45" s="40"/>
      <c r="F45" s="41"/>
      <c r="G45" s="42"/>
    </row>
    <row r="46" spans="1:7" ht="15.75" thickBot="1">
      <c r="A46" s="30" t="s">
        <v>186</v>
      </c>
      <c r="B46" s="32"/>
      <c r="C46" s="31"/>
      <c r="D46" s="32"/>
      <c r="E46" s="32"/>
      <c r="F46" s="31"/>
      <c r="G46" s="33"/>
    </row>
    <row r="47" spans="1:7" ht="16.5" thickBot="1" thickTop="1">
      <c r="A47" s="43" t="s">
        <v>187</v>
      </c>
      <c r="B47" s="44">
        <f>SUM(B44,B45,-B46)</f>
        <v>0</v>
      </c>
      <c r="C47" s="36">
        <f>IF(B47&lt;&gt;0,D47/B47,"")</f>
      </c>
      <c r="D47" s="45">
        <f>SUM(D44,D45,-D46)</f>
        <v>0</v>
      </c>
      <c r="E47" s="45">
        <f>SUM(E44,E45,-E46)</f>
        <v>0</v>
      </c>
      <c r="F47" s="36">
        <f>IF(E47&lt;&gt;0,G47/E47,"")</f>
      </c>
      <c r="G47" s="46">
        <f>SUM(G44,G45,-G46)</f>
        <v>0</v>
      </c>
    </row>
    <row r="48" spans="1:7" ht="15.75" thickTop="1">
      <c r="A48" s="39" t="s">
        <v>188</v>
      </c>
      <c r="B48" s="47"/>
      <c r="C48" s="47"/>
      <c r="D48" s="40"/>
      <c r="E48" s="41"/>
      <c r="F48" s="47"/>
      <c r="G48" s="42"/>
    </row>
    <row r="49" spans="1:7" ht="15">
      <c r="A49" s="26" t="s">
        <v>189</v>
      </c>
      <c r="B49" s="48"/>
      <c r="C49" s="48"/>
      <c r="D49" s="28"/>
      <c r="E49" s="27"/>
      <c r="F49" s="48"/>
      <c r="G49" s="29"/>
    </row>
    <row r="50" spans="1:7" ht="15.75" thickBot="1">
      <c r="A50" s="30" t="s">
        <v>190</v>
      </c>
      <c r="B50" s="49"/>
      <c r="C50" s="49"/>
      <c r="D50" s="32"/>
      <c r="E50" s="31"/>
      <c r="F50" s="49"/>
      <c r="G50" s="33"/>
    </row>
    <row r="51" spans="1:7" ht="16.5" thickBot="1" thickTop="1">
      <c r="A51" s="34" t="s">
        <v>191</v>
      </c>
      <c r="B51" s="37">
        <f>B47</f>
        <v>0</v>
      </c>
      <c r="C51" s="36">
        <f>IF(B51&lt;&gt;0,D51/B51,"")</f>
      </c>
      <c r="D51" s="37">
        <f>SUM(D48,D49,D50)</f>
        <v>0</v>
      </c>
      <c r="E51" s="37">
        <f>E47</f>
        <v>0</v>
      </c>
      <c r="F51" s="36">
        <f>IF(E51&lt;&gt;0,G51/E51,"")</f>
      </c>
      <c r="G51" s="38">
        <f>SUM(G48,G49,G50)</f>
        <v>0</v>
      </c>
    </row>
    <row r="52" spans="1:7" ht="59.25" thickBot="1" thickTop="1">
      <c r="A52" s="50" t="s">
        <v>192</v>
      </c>
      <c r="B52" s="51"/>
      <c r="C52" s="51"/>
      <c r="D52" s="52"/>
      <c r="E52" s="51"/>
      <c r="F52" s="51"/>
      <c r="G52" s="53"/>
    </row>
    <row r="53" spans="1:7" ht="16.5" thickBot="1" thickTop="1">
      <c r="A53" s="34" t="s">
        <v>194</v>
      </c>
      <c r="B53" s="54">
        <f>B51</f>
        <v>0</v>
      </c>
      <c r="C53" s="36">
        <f>IF(B53&lt;&gt;0,D53/B53,"")</f>
      </c>
      <c r="D53" s="55">
        <f>SUM(D47,D51,D52)</f>
        <v>0</v>
      </c>
      <c r="E53" s="54">
        <f>E51</f>
        <v>0</v>
      </c>
      <c r="F53" s="36">
        <f>IF(E53&lt;&gt;0,G53/E53,"")</f>
      </c>
      <c r="G53" s="56">
        <f>SUM(G47,G51,G52)</f>
        <v>0</v>
      </c>
    </row>
    <row r="54" spans="1:10" ht="15.75" thickTop="1">
      <c r="A54" s="57" t="s">
        <v>195</v>
      </c>
      <c r="B54" s="58">
        <f>B53</f>
        <v>0</v>
      </c>
      <c r="C54" s="59"/>
      <c r="D54" s="60">
        <f>PRODUCT(B54,C54)</f>
        <v>0</v>
      </c>
      <c r="E54" s="58">
        <f>E53</f>
        <v>0</v>
      </c>
      <c r="F54" s="59"/>
      <c r="G54" s="61">
        <f>PRODUCT(E54,F54)</f>
        <v>0</v>
      </c>
      <c r="J54" s="222"/>
    </row>
    <row r="55" spans="1:7" ht="15.75" thickBot="1">
      <c r="A55" s="62" t="s">
        <v>196</v>
      </c>
      <c r="B55" s="63">
        <f>B54</f>
        <v>0</v>
      </c>
      <c r="C55" s="64">
        <f>IF(OR(C54&lt;&gt;0,C53&lt;&gt;0),SUM(C54)-SUM(C53),"")</f>
        <v>0</v>
      </c>
      <c r="D55" s="65">
        <f>PRODUCT(B55,C55)</f>
        <v>0</v>
      </c>
      <c r="E55" s="63">
        <f>E53</f>
        <v>0</v>
      </c>
      <c r="F55" s="64">
        <f>IF(OR(F54&lt;&gt;0,F53&lt;&gt;0),SUM(F54)-SUM(F53),"")</f>
        <v>0</v>
      </c>
      <c r="G55" s="66">
        <f>PRODUCT(E55,F55)</f>
        <v>0</v>
      </c>
    </row>
    <row r="56" spans="1:7" ht="16.5" thickBot="1" thickTop="1">
      <c r="A56" s="67" t="s">
        <v>197</v>
      </c>
      <c r="B56" s="227">
        <f>SUM(D55,G55)</f>
        <v>0</v>
      </c>
      <c r="C56" s="228"/>
      <c r="D56" s="228"/>
      <c r="E56" s="228"/>
      <c r="F56" s="228"/>
      <c r="G56" s="229"/>
    </row>
    <row r="57" ht="16.5" thickBot="1" thickTop="1"/>
    <row r="58" spans="1:7" ht="15" customHeight="1" thickTop="1">
      <c r="A58" s="21" t="s">
        <v>176</v>
      </c>
      <c r="B58" s="223" t="s">
        <v>116</v>
      </c>
      <c r="C58" s="224"/>
      <c r="D58" s="225"/>
      <c r="E58" s="223" t="s">
        <v>117</v>
      </c>
      <c r="F58" s="224"/>
      <c r="G58" s="226"/>
    </row>
    <row r="59" spans="1:7" ht="25.5">
      <c r="A59" s="22" t="s">
        <v>200</v>
      </c>
      <c r="B59" s="23" t="s">
        <v>178</v>
      </c>
      <c r="C59" s="23" t="s">
        <v>179</v>
      </c>
      <c r="D59" s="23" t="s">
        <v>180</v>
      </c>
      <c r="E59" s="23" t="s">
        <v>178</v>
      </c>
      <c r="F59" s="23" t="s">
        <v>179</v>
      </c>
      <c r="G59" s="24" t="s">
        <v>180</v>
      </c>
    </row>
    <row r="60" spans="1:7" ht="15">
      <c r="A60" s="26" t="s">
        <v>181</v>
      </c>
      <c r="B60" s="27"/>
      <c r="C60" s="27"/>
      <c r="D60" s="28"/>
      <c r="E60" s="27"/>
      <c r="F60" s="27"/>
      <c r="G60" s="29"/>
    </row>
    <row r="61" spans="1:7" ht="15">
      <c r="A61" s="26" t="s">
        <v>182</v>
      </c>
      <c r="B61" s="27"/>
      <c r="C61" s="27"/>
      <c r="D61" s="28"/>
      <c r="E61" s="27"/>
      <c r="F61" s="27"/>
      <c r="G61" s="29"/>
    </row>
    <row r="62" spans="1:7" ht="15.75" thickBot="1">
      <c r="A62" s="30" t="s">
        <v>183</v>
      </c>
      <c r="B62" s="31"/>
      <c r="C62" s="31"/>
      <c r="D62" s="32"/>
      <c r="E62" s="31"/>
      <c r="F62" s="31"/>
      <c r="G62" s="33"/>
    </row>
    <row r="63" spans="1:7" ht="16.5" thickBot="1" thickTop="1">
      <c r="A63" s="34" t="s">
        <v>184</v>
      </c>
      <c r="B63" s="35"/>
      <c r="C63" s="36">
        <f>IF(B63&lt;&gt;0,D63/B63,"")</f>
      </c>
      <c r="D63" s="37">
        <f>SUM(D60,D61,D62)</f>
        <v>0</v>
      </c>
      <c r="E63" s="35"/>
      <c r="F63" s="36">
        <f>IF(E63&lt;&gt;0,G63/E63,"")</f>
      </c>
      <c r="G63" s="38">
        <f>SUM(G60,G61,G62)</f>
        <v>0</v>
      </c>
    </row>
    <row r="64" spans="1:7" ht="15.75" thickTop="1">
      <c r="A64" s="39" t="s">
        <v>185</v>
      </c>
      <c r="B64" s="40"/>
      <c r="C64" s="41"/>
      <c r="D64" s="40"/>
      <c r="E64" s="40"/>
      <c r="F64" s="41"/>
      <c r="G64" s="42"/>
    </row>
    <row r="65" spans="1:7" ht="15.75" thickBot="1">
      <c r="A65" s="30" t="s">
        <v>186</v>
      </c>
      <c r="B65" s="32"/>
      <c r="C65" s="31"/>
      <c r="D65" s="32"/>
      <c r="E65" s="32"/>
      <c r="F65" s="31"/>
      <c r="G65" s="33"/>
    </row>
    <row r="66" spans="1:7" ht="16.5" thickBot="1" thickTop="1">
      <c r="A66" s="43" t="s">
        <v>187</v>
      </c>
      <c r="B66" s="44">
        <f>SUM(B63,B64,-B65)</f>
        <v>0</v>
      </c>
      <c r="C66" s="36">
        <f>IF(B66&lt;&gt;0,D66/B66,"")</f>
      </c>
      <c r="D66" s="45">
        <f>SUM(D63,D64,-D65)</f>
        <v>0</v>
      </c>
      <c r="E66" s="45">
        <f>SUM(E63,E64,-E65)</f>
        <v>0</v>
      </c>
      <c r="F66" s="36">
        <f>IF(E66&lt;&gt;0,G66/E66,"")</f>
      </c>
      <c r="G66" s="46">
        <f>SUM(G63,G64,-G65)</f>
        <v>0</v>
      </c>
    </row>
    <row r="67" spans="1:7" ht="15.75" thickTop="1">
      <c r="A67" s="39" t="s">
        <v>188</v>
      </c>
      <c r="B67" s="47"/>
      <c r="C67" s="47"/>
      <c r="D67" s="40"/>
      <c r="E67" s="41"/>
      <c r="F67" s="47"/>
      <c r="G67" s="42"/>
    </row>
    <row r="68" spans="1:7" ht="15">
      <c r="A68" s="26" t="s">
        <v>189</v>
      </c>
      <c r="B68" s="48"/>
      <c r="C68" s="48"/>
      <c r="D68" s="28"/>
      <c r="E68" s="27"/>
      <c r="F68" s="48"/>
      <c r="G68" s="29"/>
    </row>
    <row r="69" spans="1:7" ht="15.75" thickBot="1">
      <c r="A69" s="30" t="s">
        <v>190</v>
      </c>
      <c r="B69" s="49"/>
      <c r="C69" s="49"/>
      <c r="D69" s="32"/>
      <c r="E69" s="31"/>
      <c r="F69" s="49"/>
      <c r="G69" s="33"/>
    </row>
    <row r="70" spans="1:7" ht="16.5" thickBot="1" thickTop="1">
      <c r="A70" s="34" t="s">
        <v>191</v>
      </c>
      <c r="B70" s="37">
        <f>B66</f>
        <v>0</v>
      </c>
      <c r="C70" s="36">
        <f>IF(B70&lt;&gt;0,D70/B70,"")</f>
      </c>
      <c r="D70" s="37">
        <f>SUM(D67,D68,D69)</f>
        <v>0</v>
      </c>
      <c r="E70" s="37">
        <f>E66</f>
        <v>0</v>
      </c>
      <c r="F70" s="36">
        <f>IF(E70&lt;&gt;0,G70/E70,"")</f>
      </c>
      <c r="G70" s="38">
        <f>SUM(G67,G68,G69)</f>
        <v>0</v>
      </c>
    </row>
    <row r="71" spans="1:7" ht="59.25" thickBot="1" thickTop="1">
      <c r="A71" s="50" t="s">
        <v>192</v>
      </c>
      <c r="B71" s="51"/>
      <c r="C71" s="51"/>
      <c r="D71" s="52"/>
      <c r="E71" s="51"/>
      <c r="F71" s="51"/>
      <c r="G71" s="53"/>
    </row>
    <row r="72" spans="1:7" ht="16.5" thickBot="1" thickTop="1">
      <c r="A72" s="34" t="s">
        <v>194</v>
      </c>
      <c r="B72" s="54">
        <f>B70</f>
        <v>0</v>
      </c>
      <c r="C72" s="36">
        <f>IF(B72&lt;&gt;0,D72/B72,"")</f>
      </c>
      <c r="D72" s="55">
        <f>SUM(D66,D70,D71)</f>
        <v>0</v>
      </c>
      <c r="E72" s="54">
        <f>E70</f>
        <v>0</v>
      </c>
      <c r="F72" s="36">
        <f>IF(E72&lt;&gt;0,G72/E72,"")</f>
      </c>
      <c r="G72" s="56">
        <f>SUM(G66,G70,G71)</f>
        <v>0</v>
      </c>
    </row>
    <row r="73" spans="1:7" ht="15.75" thickTop="1">
      <c r="A73" s="57" t="s">
        <v>195</v>
      </c>
      <c r="B73" s="58">
        <f>B72</f>
        <v>0</v>
      </c>
      <c r="C73" s="59"/>
      <c r="D73" s="60">
        <f>PRODUCT(B73,C73)</f>
        <v>0</v>
      </c>
      <c r="E73" s="58">
        <f>E72</f>
        <v>0</v>
      </c>
      <c r="F73" s="59"/>
      <c r="G73" s="61">
        <f>PRODUCT(E73,F73)</f>
        <v>0</v>
      </c>
    </row>
    <row r="74" spans="1:7" ht="15.75" thickBot="1">
      <c r="A74" s="62" t="s">
        <v>196</v>
      </c>
      <c r="B74" s="63">
        <f>B73</f>
        <v>0</v>
      </c>
      <c r="C74" s="64">
        <f>IF(OR(C73&lt;&gt;0,C72&lt;&gt;0),SUM(C73)-SUM(C72),"")</f>
        <v>0</v>
      </c>
      <c r="D74" s="65">
        <f>PRODUCT(B74,C74)</f>
        <v>0</v>
      </c>
      <c r="E74" s="63">
        <f>E72</f>
        <v>0</v>
      </c>
      <c r="F74" s="64">
        <f>IF(OR(F73&lt;&gt;0,F72&lt;&gt;0),SUM(F73)-SUM(F72),"")</f>
        <v>0</v>
      </c>
      <c r="G74" s="66">
        <f>PRODUCT(E74,F74)</f>
        <v>0</v>
      </c>
    </row>
    <row r="75" spans="1:7" ht="16.5" thickBot="1" thickTop="1">
      <c r="A75" s="67" t="s">
        <v>197</v>
      </c>
      <c r="B75" s="227">
        <f>SUM(D74,G74)</f>
        <v>0</v>
      </c>
      <c r="C75" s="228"/>
      <c r="D75" s="228"/>
      <c r="E75" s="228"/>
      <c r="F75" s="228"/>
      <c r="G75" s="229"/>
    </row>
    <row r="76" ht="16.5" thickBot="1" thickTop="1"/>
    <row r="77" spans="1:7" ht="15.75" thickTop="1">
      <c r="A77" s="21" t="s">
        <v>176</v>
      </c>
      <c r="B77" s="223" t="s">
        <v>116</v>
      </c>
      <c r="C77" s="224"/>
      <c r="D77" s="225"/>
      <c r="E77" s="223" t="s">
        <v>117</v>
      </c>
      <c r="F77" s="224"/>
      <c r="G77" s="226"/>
    </row>
    <row r="78" spans="1:7" ht="25.5">
      <c r="A78" s="22" t="s">
        <v>201</v>
      </c>
      <c r="B78" s="23" t="s">
        <v>178</v>
      </c>
      <c r="C78" s="23" t="s">
        <v>179</v>
      </c>
      <c r="D78" s="23" t="s">
        <v>180</v>
      </c>
      <c r="E78" s="23" t="s">
        <v>178</v>
      </c>
      <c r="F78" s="23" t="s">
        <v>179</v>
      </c>
      <c r="G78" s="24" t="s">
        <v>180</v>
      </c>
    </row>
    <row r="79" spans="1:7" ht="15">
      <c r="A79" s="26" t="s">
        <v>181</v>
      </c>
      <c r="B79" s="27"/>
      <c r="C79" s="27"/>
      <c r="D79" s="28"/>
      <c r="E79" s="27"/>
      <c r="F79" s="27"/>
      <c r="G79" s="29"/>
    </row>
    <row r="80" spans="1:7" ht="15">
      <c r="A80" s="26" t="s">
        <v>182</v>
      </c>
      <c r="B80" s="27"/>
      <c r="C80" s="27"/>
      <c r="D80" s="28"/>
      <c r="E80" s="27"/>
      <c r="F80" s="27"/>
      <c r="G80" s="29"/>
    </row>
    <row r="81" spans="1:7" ht="15.75" thickBot="1">
      <c r="A81" s="30" t="s">
        <v>183</v>
      </c>
      <c r="B81" s="31"/>
      <c r="C81" s="31"/>
      <c r="D81" s="32"/>
      <c r="E81" s="31"/>
      <c r="F81" s="31"/>
      <c r="G81" s="33"/>
    </row>
    <row r="82" spans="1:7" ht="16.5" thickBot="1" thickTop="1">
      <c r="A82" s="34" t="s">
        <v>184</v>
      </c>
      <c r="B82" s="35"/>
      <c r="C82" s="36">
        <f>IF(B82&lt;&gt;0,D82/B82,"")</f>
      </c>
      <c r="D82" s="37">
        <f>SUM(D79,D80,D81)</f>
        <v>0</v>
      </c>
      <c r="E82" s="35"/>
      <c r="F82" s="36">
        <f>IF(E82&lt;&gt;0,G82/E82,"")</f>
      </c>
      <c r="G82" s="38">
        <f>SUM(G79,G80,G81)</f>
        <v>0</v>
      </c>
    </row>
    <row r="83" spans="1:7" ht="15.75" thickTop="1">
      <c r="A83" s="39" t="s">
        <v>185</v>
      </c>
      <c r="B83" s="40"/>
      <c r="C83" s="41"/>
      <c r="D83" s="40"/>
      <c r="E83" s="40"/>
      <c r="F83" s="41"/>
      <c r="G83" s="42"/>
    </row>
    <row r="84" spans="1:7" ht="15.75" thickBot="1">
      <c r="A84" s="30" t="s">
        <v>186</v>
      </c>
      <c r="B84" s="32"/>
      <c r="C84" s="31"/>
      <c r="D84" s="32"/>
      <c r="E84" s="32"/>
      <c r="F84" s="31"/>
      <c r="G84" s="33"/>
    </row>
    <row r="85" spans="1:7" ht="16.5" thickBot="1" thickTop="1">
      <c r="A85" s="43" t="s">
        <v>187</v>
      </c>
      <c r="B85" s="44">
        <f>SUM(B82,B83,-B84)</f>
        <v>0</v>
      </c>
      <c r="C85" s="36">
        <f>IF(B85&lt;&gt;0,D85/B85,"")</f>
      </c>
      <c r="D85" s="45">
        <f>SUM(D82,D83,-D84)</f>
        <v>0</v>
      </c>
      <c r="E85" s="45">
        <f>SUM(E82,E83,-E84)</f>
        <v>0</v>
      </c>
      <c r="F85" s="36">
        <f>IF(E85&lt;&gt;0,G85/E85,"")</f>
      </c>
      <c r="G85" s="46">
        <f>SUM(G82,G83,-G84)</f>
        <v>0</v>
      </c>
    </row>
    <row r="86" spans="1:7" ht="15.75" thickTop="1">
      <c r="A86" s="39" t="s">
        <v>188</v>
      </c>
      <c r="B86" s="47"/>
      <c r="C86" s="47"/>
      <c r="D86" s="40"/>
      <c r="E86" s="41"/>
      <c r="F86" s="47"/>
      <c r="G86" s="42"/>
    </row>
    <row r="87" spans="1:7" ht="15">
      <c r="A87" s="26" t="s">
        <v>189</v>
      </c>
      <c r="B87" s="48"/>
      <c r="C87" s="48"/>
      <c r="D87" s="28"/>
      <c r="E87" s="27"/>
      <c r="F87" s="48"/>
      <c r="G87" s="29"/>
    </row>
    <row r="88" spans="1:7" ht="15.75" thickBot="1">
      <c r="A88" s="30" t="s">
        <v>190</v>
      </c>
      <c r="B88" s="49"/>
      <c r="C88" s="49"/>
      <c r="D88" s="32"/>
      <c r="E88" s="31"/>
      <c r="F88" s="49"/>
      <c r="G88" s="33"/>
    </row>
    <row r="89" spans="1:7" ht="16.5" thickBot="1" thickTop="1">
      <c r="A89" s="34" t="s">
        <v>191</v>
      </c>
      <c r="B89" s="37">
        <f>B85</f>
        <v>0</v>
      </c>
      <c r="C89" s="36">
        <f>IF(B89&lt;&gt;0,D89/B89,"")</f>
      </c>
      <c r="D89" s="37">
        <f>SUM(D86,D87,D88)</f>
        <v>0</v>
      </c>
      <c r="E89" s="37">
        <f>E85</f>
        <v>0</v>
      </c>
      <c r="F89" s="36">
        <f>IF(E89&lt;&gt;0,G89/E89,"")</f>
      </c>
      <c r="G89" s="38">
        <f>SUM(G86,G87,G88)</f>
        <v>0</v>
      </c>
    </row>
    <row r="90" spans="1:7" ht="59.25" thickBot="1" thickTop="1">
      <c r="A90" s="50" t="s">
        <v>192</v>
      </c>
      <c r="B90" s="51"/>
      <c r="C90" s="51"/>
      <c r="D90" s="52"/>
      <c r="E90" s="51"/>
      <c r="F90" s="51"/>
      <c r="G90" s="53"/>
    </row>
    <row r="91" spans="1:7" ht="16.5" thickBot="1" thickTop="1">
      <c r="A91" s="34" t="s">
        <v>194</v>
      </c>
      <c r="B91" s="54">
        <f>B89</f>
        <v>0</v>
      </c>
      <c r="C91" s="36">
        <f>IF(B91&lt;&gt;0,D91/B91,"")</f>
      </c>
      <c r="D91" s="55">
        <f>SUM(D85,D89,D90)</f>
        <v>0</v>
      </c>
      <c r="E91" s="54">
        <f>E89</f>
        <v>0</v>
      </c>
      <c r="F91" s="36">
        <f>IF(E91&lt;&gt;0,G91/E91,"")</f>
      </c>
      <c r="G91" s="56">
        <f>SUM(G85,G89,G90)</f>
        <v>0</v>
      </c>
    </row>
    <row r="92" spans="1:7" ht="15.75" thickTop="1">
      <c r="A92" s="57" t="s">
        <v>195</v>
      </c>
      <c r="B92" s="58">
        <f>B91</f>
        <v>0</v>
      </c>
      <c r="C92" s="59"/>
      <c r="D92" s="60">
        <f>PRODUCT(B92,C92)</f>
        <v>0</v>
      </c>
      <c r="E92" s="58">
        <f>E91</f>
        <v>0</v>
      </c>
      <c r="F92" s="59"/>
      <c r="G92" s="61">
        <f>PRODUCT(E92,F92)</f>
        <v>0</v>
      </c>
    </row>
    <row r="93" spans="1:7" ht="15.75" thickBot="1">
      <c r="A93" s="62" t="s">
        <v>196</v>
      </c>
      <c r="B93" s="63">
        <f>B92</f>
        <v>0</v>
      </c>
      <c r="C93" s="64">
        <f>IF(OR(C92&lt;&gt;0,C91&lt;&gt;0),SUM(C92)-SUM(C91),"")</f>
        <v>0</v>
      </c>
      <c r="D93" s="65">
        <f>PRODUCT(B93,C93)</f>
        <v>0</v>
      </c>
      <c r="E93" s="63">
        <f>E91</f>
        <v>0</v>
      </c>
      <c r="F93" s="64">
        <f>IF(OR(F92&lt;&gt;0,F91&lt;&gt;0),SUM(F92)-SUM(F91),"")</f>
        <v>0</v>
      </c>
      <c r="G93" s="66">
        <f>PRODUCT(E93,F93)</f>
        <v>0</v>
      </c>
    </row>
    <row r="94" spans="1:7" ht="16.5" thickBot="1" thickTop="1">
      <c r="A94" s="67" t="s">
        <v>197</v>
      </c>
      <c r="B94" s="227">
        <f>SUM(D93,G93)</f>
        <v>0</v>
      </c>
      <c r="C94" s="228"/>
      <c r="D94" s="228"/>
      <c r="E94" s="228"/>
      <c r="F94" s="228"/>
      <c r="G94" s="229"/>
    </row>
    <row r="95" ht="16.5" thickBot="1" thickTop="1"/>
    <row r="96" spans="1:7" ht="15.75" thickTop="1">
      <c r="A96" s="21" t="s">
        <v>176</v>
      </c>
      <c r="B96" s="223" t="s">
        <v>116</v>
      </c>
      <c r="C96" s="224"/>
      <c r="D96" s="225"/>
      <c r="E96" s="223" t="s">
        <v>117</v>
      </c>
      <c r="F96" s="224"/>
      <c r="G96" s="226"/>
    </row>
    <row r="97" spans="1:7" ht="25.5">
      <c r="A97" s="22" t="s">
        <v>202</v>
      </c>
      <c r="B97" s="23" t="s">
        <v>178</v>
      </c>
      <c r="C97" s="23" t="s">
        <v>179</v>
      </c>
      <c r="D97" s="23" t="s">
        <v>180</v>
      </c>
      <c r="E97" s="23" t="s">
        <v>178</v>
      </c>
      <c r="F97" s="23" t="s">
        <v>179</v>
      </c>
      <c r="G97" s="24" t="s">
        <v>180</v>
      </c>
    </row>
    <row r="98" spans="1:7" ht="15">
      <c r="A98" s="26" t="s">
        <v>181</v>
      </c>
      <c r="B98" s="27"/>
      <c r="C98" s="27"/>
      <c r="D98" s="28"/>
      <c r="E98" s="27"/>
      <c r="F98" s="27"/>
      <c r="G98" s="29"/>
    </row>
    <row r="99" spans="1:7" ht="15">
      <c r="A99" s="26" t="s">
        <v>182</v>
      </c>
      <c r="B99" s="27"/>
      <c r="C99" s="27"/>
      <c r="D99" s="28"/>
      <c r="E99" s="27"/>
      <c r="F99" s="27"/>
      <c r="G99" s="29"/>
    </row>
    <row r="100" spans="1:7" ht="15.75" thickBot="1">
      <c r="A100" s="30" t="s">
        <v>183</v>
      </c>
      <c r="B100" s="31"/>
      <c r="C100" s="31"/>
      <c r="D100" s="32"/>
      <c r="E100" s="31"/>
      <c r="F100" s="31"/>
      <c r="G100" s="33"/>
    </row>
    <row r="101" spans="1:7" ht="16.5" thickBot="1" thickTop="1">
      <c r="A101" s="34" t="s">
        <v>184</v>
      </c>
      <c r="B101" s="35"/>
      <c r="C101" s="36">
        <f>IF(B101&lt;&gt;0,D101/B101,"")</f>
      </c>
      <c r="D101" s="37">
        <f>SUM(D98,D99,D100)</f>
        <v>0</v>
      </c>
      <c r="E101" s="35"/>
      <c r="F101" s="36">
        <f>IF(E101&lt;&gt;0,G101/E101,"")</f>
      </c>
      <c r="G101" s="38">
        <f>SUM(G98,G99,G100)</f>
        <v>0</v>
      </c>
    </row>
    <row r="102" spans="1:7" ht="15.75" thickTop="1">
      <c r="A102" s="39" t="s">
        <v>185</v>
      </c>
      <c r="B102" s="40"/>
      <c r="C102" s="41"/>
      <c r="D102" s="40"/>
      <c r="E102" s="40"/>
      <c r="F102" s="41"/>
      <c r="G102" s="42"/>
    </row>
    <row r="103" spans="1:7" ht="15.75" thickBot="1">
      <c r="A103" s="30" t="s">
        <v>186</v>
      </c>
      <c r="B103" s="32"/>
      <c r="C103" s="31"/>
      <c r="D103" s="32"/>
      <c r="E103" s="32"/>
      <c r="F103" s="31"/>
      <c r="G103" s="33"/>
    </row>
    <row r="104" spans="1:7" ht="16.5" thickBot="1" thickTop="1">
      <c r="A104" s="43" t="s">
        <v>187</v>
      </c>
      <c r="B104" s="44">
        <f>SUM(B101,B102,-B103)</f>
        <v>0</v>
      </c>
      <c r="C104" s="36">
        <f>IF(B104&lt;&gt;0,D104/B104,"")</f>
      </c>
      <c r="D104" s="45">
        <f>SUM(D101,D102,-D103)</f>
        <v>0</v>
      </c>
      <c r="E104" s="45">
        <f>SUM(E101,E102,-E103)</f>
        <v>0</v>
      </c>
      <c r="F104" s="36">
        <f>IF(E104&lt;&gt;0,G104/E104,"")</f>
      </c>
      <c r="G104" s="46">
        <f>SUM(G101,G102,-G103)</f>
        <v>0</v>
      </c>
    </row>
    <row r="105" spans="1:7" ht="15.75" thickTop="1">
      <c r="A105" s="39" t="s">
        <v>188</v>
      </c>
      <c r="B105" s="47"/>
      <c r="C105" s="47"/>
      <c r="D105" s="40"/>
      <c r="E105" s="41"/>
      <c r="F105" s="47"/>
      <c r="G105" s="42"/>
    </row>
    <row r="106" spans="1:7" ht="15">
      <c r="A106" s="26" t="s">
        <v>189</v>
      </c>
      <c r="B106" s="48"/>
      <c r="C106" s="48"/>
      <c r="D106" s="28"/>
      <c r="E106" s="27"/>
      <c r="F106" s="48"/>
      <c r="G106" s="29"/>
    </row>
    <row r="107" spans="1:7" ht="15.75" thickBot="1">
      <c r="A107" s="30" t="s">
        <v>190</v>
      </c>
      <c r="B107" s="49"/>
      <c r="C107" s="49"/>
      <c r="D107" s="32"/>
      <c r="E107" s="31"/>
      <c r="F107" s="49"/>
      <c r="G107" s="33"/>
    </row>
    <row r="108" spans="1:7" ht="16.5" thickBot="1" thickTop="1">
      <c r="A108" s="34" t="s">
        <v>191</v>
      </c>
      <c r="B108" s="37">
        <f>B104</f>
        <v>0</v>
      </c>
      <c r="C108" s="36">
        <f>IF(B108&lt;&gt;0,D108/B108,"")</f>
      </c>
      <c r="D108" s="37">
        <f>SUM(D105,D106,D107)</f>
        <v>0</v>
      </c>
      <c r="E108" s="37">
        <f>E104</f>
        <v>0</v>
      </c>
      <c r="F108" s="36">
        <f>IF(E108&lt;&gt;0,G108/E108,"")</f>
      </c>
      <c r="G108" s="38">
        <f>SUM(G105,G106,G107)</f>
        <v>0</v>
      </c>
    </row>
    <row r="109" spans="1:7" ht="59.25" thickBot="1" thickTop="1">
      <c r="A109" s="50" t="s">
        <v>192</v>
      </c>
      <c r="B109" s="51"/>
      <c r="C109" s="51"/>
      <c r="D109" s="52"/>
      <c r="E109" s="51"/>
      <c r="F109" s="51"/>
      <c r="G109" s="53"/>
    </row>
    <row r="110" spans="1:7" ht="16.5" thickBot="1" thickTop="1">
      <c r="A110" s="34" t="s">
        <v>194</v>
      </c>
      <c r="B110" s="54">
        <f>B108</f>
        <v>0</v>
      </c>
      <c r="C110" s="36">
        <f>IF(B110&lt;&gt;0,D110/B110,"")</f>
      </c>
      <c r="D110" s="55">
        <f>SUM(D104,D108,D109)</f>
        <v>0</v>
      </c>
      <c r="E110" s="54">
        <f>E108</f>
        <v>0</v>
      </c>
      <c r="F110" s="36">
        <f>IF(E110&lt;&gt;0,G110/E110,"")</f>
      </c>
      <c r="G110" s="56">
        <f>SUM(G104,G108,G109)</f>
        <v>0</v>
      </c>
    </row>
    <row r="111" spans="1:7" ht="15.75" thickTop="1">
      <c r="A111" s="57" t="s">
        <v>195</v>
      </c>
      <c r="B111" s="58">
        <f>B110</f>
        <v>0</v>
      </c>
      <c r="C111" s="59"/>
      <c r="D111" s="60">
        <f>PRODUCT(B111,C111)</f>
        <v>0</v>
      </c>
      <c r="E111" s="58">
        <f>E110</f>
        <v>0</v>
      </c>
      <c r="F111" s="59"/>
      <c r="G111" s="61">
        <f>PRODUCT(E111,F111)</f>
        <v>0</v>
      </c>
    </row>
    <row r="112" spans="1:7" ht="15.75" thickBot="1">
      <c r="A112" s="62" t="s">
        <v>196</v>
      </c>
      <c r="B112" s="63">
        <f>B111</f>
        <v>0</v>
      </c>
      <c r="C112" s="64">
        <f>IF(OR(C111&lt;&gt;0,C110&lt;&gt;0),SUM(C111)-SUM(C110),"")</f>
        <v>0</v>
      </c>
      <c r="D112" s="65">
        <f>PRODUCT(B112,C112)</f>
        <v>0</v>
      </c>
      <c r="E112" s="63">
        <f>E110</f>
        <v>0</v>
      </c>
      <c r="F112" s="64">
        <f>IF(OR(F111&lt;&gt;0,F110&lt;&gt;0),SUM(F111)-SUM(F110),"")</f>
        <v>0</v>
      </c>
      <c r="G112" s="66">
        <f>PRODUCT(E112,F112)</f>
        <v>0</v>
      </c>
    </row>
    <row r="113" spans="1:7" ht="16.5" thickBot="1" thickTop="1">
      <c r="A113" s="67" t="s">
        <v>197</v>
      </c>
      <c r="B113" s="227">
        <f>SUM(D112,G112)</f>
        <v>0</v>
      </c>
      <c r="C113" s="228"/>
      <c r="D113" s="228"/>
      <c r="E113" s="228"/>
      <c r="F113" s="228"/>
      <c r="G113" s="229"/>
    </row>
    <row r="114" ht="15.75" thickTop="1"/>
  </sheetData>
  <sheetProtection selectLockedCells="1"/>
  <mergeCells count="18">
    <mergeCell ref="B77:D77"/>
    <mergeCell ref="E77:G77"/>
    <mergeCell ref="B94:G94"/>
    <mergeCell ref="B96:D96"/>
    <mergeCell ref="E96:G96"/>
    <mergeCell ref="B113:G113"/>
    <mergeCell ref="B39:D39"/>
    <mergeCell ref="E39:G39"/>
    <mergeCell ref="B56:G56"/>
    <mergeCell ref="B58:D58"/>
    <mergeCell ref="E58:G58"/>
    <mergeCell ref="B75:G75"/>
    <mergeCell ref="B1:D1"/>
    <mergeCell ref="E1:G1"/>
    <mergeCell ref="B18:G18"/>
    <mergeCell ref="B20:D20"/>
    <mergeCell ref="E20:G20"/>
    <mergeCell ref="B37:G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">
      <selection activeCell="E3" sqref="E3"/>
    </sheetView>
  </sheetViews>
  <sheetFormatPr defaultColWidth="11.421875" defaultRowHeight="15"/>
  <cols>
    <col min="1" max="1" width="36.57421875" style="0" customWidth="1"/>
  </cols>
  <sheetData>
    <row r="1" spans="1:10" ht="16.5" thickBot="1" thickTop="1">
      <c r="A1" s="230" t="s">
        <v>203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6.5" thickBot="1" thickTop="1">
      <c r="A2" s="231" t="s">
        <v>204</v>
      </c>
      <c r="B2" s="233">
        <v>1</v>
      </c>
      <c r="C2" s="234"/>
      <c r="D2" s="235"/>
      <c r="E2" s="236">
        <v>2</v>
      </c>
      <c r="F2" s="234"/>
      <c r="G2" s="234"/>
      <c r="H2" s="237">
        <v>3</v>
      </c>
      <c r="I2" s="238"/>
      <c r="J2" s="239"/>
    </row>
    <row r="3" spans="1:10" ht="16.5" thickBot="1" thickTop="1">
      <c r="A3" s="232"/>
      <c r="B3" s="68" t="s">
        <v>37</v>
      </c>
      <c r="C3" s="69" t="s">
        <v>38</v>
      </c>
      <c r="D3" s="70" t="s">
        <v>205</v>
      </c>
      <c r="E3" s="68" t="s">
        <v>37</v>
      </c>
      <c r="F3" s="69" t="s">
        <v>38</v>
      </c>
      <c r="G3" s="71" t="s">
        <v>205</v>
      </c>
      <c r="H3" s="72" t="s">
        <v>37</v>
      </c>
      <c r="I3" s="69" t="s">
        <v>38</v>
      </c>
      <c r="J3" s="73" t="s">
        <v>205</v>
      </c>
    </row>
    <row r="4" spans="1:10" ht="15.75" thickTop="1">
      <c r="A4" s="74" t="s">
        <v>206</v>
      </c>
      <c r="B4" s="75">
        <v>1680000</v>
      </c>
      <c r="C4" s="76">
        <v>914220</v>
      </c>
      <c r="D4" s="77">
        <f>B4+C4</f>
        <v>2594220</v>
      </c>
      <c r="E4" s="75"/>
      <c r="F4" s="76"/>
      <c r="G4" s="77">
        <f>E4+F4</f>
        <v>0</v>
      </c>
      <c r="H4" s="75"/>
      <c r="I4" s="76"/>
      <c r="J4" s="77">
        <f>H4+I4</f>
        <v>0</v>
      </c>
    </row>
    <row r="5" spans="1:10" ht="15">
      <c r="A5" s="74" t="s">
        <v>207</v>
      </c>
      <c r="B5" s="75">
        <v>1286670</v>
      </c>
      <c r="C5" s="76">
        <v>605385</v>
      </c>
      <c r="D5" s="77">
        <f>B5+C5</f>
        <v>1892055</v>
      </c>
      <c r="E5" s="75"/>
      <c r="F5" s="76"/>
      <c r="G5" s="77">
        <f>E5+F5</f>
        <v>0</v>
      </c>
      <c r="H5" s="75"/>
      <c r="I5" s="76"/>
      <c r="J5" s="77">
        <f>H5+I5</f>
        <v>0</v>
      </c>
    </row>
    <row r="6" spans="1:10" ht="15">
      <c r="A6" s="74" t="s">
        <v>208</v>
      </c>
      <c r="B6" s="78">
        <f aca="true" t="shared" si="0" ref="B6:J6">SUM(B4,-B5)</f>
        <v>393330</v>
      </c>
      <c r="C6" s="79">
        <f t="shared" si="0"/>
        <v>308835</v>
      </c>
      <c r="D6" s="80">
        <f t="shared" si="0"/>
        <v>702165</v>
      </c>
      <c r="E6" s="78">
        <f t="shared" si="0"/>
        <v>0</v>
      </c>
      <c r="F6" s="79">
        <f t="shared" si="0"/>
        <v>0</v>
      </c>
      <c r="G6" s="80">
        <f t="shared" si="0"/>
        <v>0</v>
      </c>
      <c r="H6" s="78">
        <f t="shared" si="0"/>
        <v>0</v>
      </c>
      <c r="I6" s="79">
        <f t="shared" si="0"/>
        <v>0</v>
      </c>
      <c r="J6" s="80">
        <f t="shared" si="0"/>
        <v>0</v>
      </c>
    </row>
    <row r="7" spans="1:10" ht="15">
      <c r="A7" s="81" t="s">
        <v>209</v>
      </c>
      <c r="B7" s="82">
        <f aca="true" t="shared" si="1" ref="B7:J7">IF(OR(B6&lt;&gt;0,B4&lt;&gt;0),B6/B4,"")</f>
        <v>0.234125</v>
      </c>
      <c r="C7" s="83">
        <f t="shared" si="1"/>
        <v>0.3378125615278598</v>
      </c>
      <c r="D7" s="82">
        <f t="shared" si="1"/>
        <v>0.27066517103406806</v>
      </c>
      <c r="E7" s="82">
        <f t="shared" si="1"/>
      </c>
      <c r="F7" s="83">
        <f t="shared" si="1"/>
      </c>
      <c r="G7" s="82">
        <f t="shared" si="1"/>
      </c>
      <c r="H7" s="84">
        <f t="shared" si="1"/>
      </c>
      <c r="I7" s="84">
        <f t="shared" si="1"/>
      </c>
      <c r="J7" s="82">
        <f t="shared" si="1"/>
      </c>
    </row>
    <row r="8" spans="1:10" ht="15">
      <c r="A8" s="74" t="s">
        <v>210</v>
      </c>
      <c r="B8" s="85"/>
      <c r="C8" s="86"/>
      <c r="D8" s="87">
        <v>508506</v>
      </c>
      <c r="E8" s="85"/>
      <c r="F8" s="86"/>
      <c r="G8" s="87"/>
      <c r="H8" s="85"/>
      <c r="I8" s="86"/>
      <c r="J8" s="87"/>
    </row>
    <row r="9" spans="1:10" ht="15.75" thickBot="1">
      <c r="A9" s="88" t="s">
        <v>211</v>
      </c>
      <c r="B9" s="89"/>
      <c r="C9" s="90"/>
      <c r="D9" s="91">
        <f>SUM(D6,-D8)</f>
        <v>193659</v>
      </c>
      <c r="E9" s="89"/>
      <c r="F9" s="90"/>
      <c r="G9" s="91">
        <f>SUM(G6,-G8)</f>
        <v>0</v>
      </c>
      <c r="H9" s="89"/>
      <c r="I9" s="90"/>
      <c r="J9" s="91">
        <f>SUM(J6,-J8)</f>
        <v>0</v>
      </c>
    </row>
    <row r="10" spans="1:13" ht="16.5" thickBot="1" thickTop="1">
      <c r="A10" s="92" t="s">
        <v>212</v>
      </c>
      <c r="B10" s="240">
        <f>IF(OR(D4&lt;&gt;0,D8&lt;&gt;0),(D4*D8)/D6,"")</f>
        <v>1878727.1301189892</v>
      </c>
      <c r="C10" s="241"/>
      <c r="D10" s="242"/>
      <c r="E10" s="240">
        <f>IF(OR(G4&lt;&gt;0,G8&lt;&gt;0),(G4*G8)/G6,"")</f>
      </c>
      <c r="F10" s="241"/>
      <c r="G10" s="242"/>
      <c r="H10" s="240">
        <f>IF(OR(J4&lt;&gt;0,J8&lt;&gt;0),(J4*J8)/J6,"")</f>
      </c>
      <c r="I10" s="241"/>
      <c r="J10" s="242"/>
      <c r="M10" s="93"/>
    </row>
    <row r="11" spans="1:10" ht="16.5" thickBot="1" thickTop="1">
      <c r="A11" s="94" t="s">
        <v>213</v>
      </c>
      <c r="B11" s="240">
        <f>IF(D8&lt;&gt;0,D8/D7,"")</f>
        <v>1878727.130118989</v>
      </c>
      <c r="C11" s="241"/>
      <c r="D11" s="242"/>
      <c r="E11" s="240">
        <f>IF(G8&lt;&gt;0,G8/G7,"")</f>
      </c>
      <c r="F11" s="241"/>
      <c r="G11" s="242"/>
      <c r="H11" s="240">
        <f>IF(J8&lt;&gt;0,J8/J7,"")</f>
      </c>
      <c r="I11" s="241"/>
      <c r="J11" s="242"/>
    </row>
    <row r="12" spans="1:10" ht="16.5" thickBot="1" thickTop="1">
      <c r="A12" s="95"/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16.5" thickBot="1" thickTop="1">
      <c r="A13" s="231" t="s">
        <v>204</v>
      </c>
      <c r="B13" s="237">
        <v>4</v>
      </c>
      <c r="C13" s="238"/>
      <c r="D13" s="239"/>
      <c r="E13" s="237">
        <v>5</v>
      </c>
      <c r="F13" s="238"/>
      <c r="G13" s="239"/>
      <c r="H13" s="237">
        <v>6</v>
      </c>
      <c r="I13" s="238"/>
      <c r="J13" s="239"/>
    </row>
    <row r="14" spans="1:10" ht="16.5" thickBot="1" thickTop="1">
      <c r="A14" s="232"/>
      <c r="B14" s="72" t="s">
        <v>37</v>
      </c>
      <c r="C14" s="69" t="s">
        <v>38</v>
      </c>
      <c r="D14" s="73" t="s">
        <v>205</v>
      </c>
      <c r="E14" s="96" t="s">
        <v>214</v>
      </c>
      <c r="F14" s="2" t="s">
        <v>215</v>
      </c>
      <c r="G14" s="97" t="s">
        <v>39</v>
      </c>
      <c r="H14" s="98" t="s">
        <v>216</v>
      </c>
      <c r="I14" s="99" t="s">
        <v>215</v>
      </c>
      <c r="J14" s="100" t="s">
        <v>39</v>
      </c>
    </row>
    <row r="15" spans="1:10" ht="15.75" thickTop="1">
      <c r="A15" s="74" t="s">
        <v>206</v>
      </c>
      <c r="B15" s="75"/>
      <c r="C15" s="76"/>
      <c r="D15" s="77">
        <f>B15+C15</f>
        <v>0</v>
      </c>
      <c r="E15" s="75"/>
      <c r="F15" s="76"/>
      <c r="G15" s="77">
        <f>E15+F15</f>
        <v>0</v>
      </c>
      <c r="H15" s="75"/>
      <c r="I15" s="76"/>
      <c r="J15" s="77">
        <f>H15+I15</f>
        <v>0</v>
      </c>
    </row>
    <row r="16" spans="1:10" ht="15">
      <c r="A16" s="74" t="s">
        <v>207</v>
      </c>
      <c r="B16" s="75"/>
      <c r="C16" s="76"/>
      <c r="D16" s="77">
        <f>B16+C16</f>
        <v>0</v>
      </c>
      <c r="E16" s="75"/>
      <c r="F16" s="76"/>
      <c r="G16" s="77">
        <f>E16+F16</f>
        <v>0</v>
      </c>
      <c r="H16" s="75"/>
      <c r="I16" s="76"/>
      <c r="J16" s="77">
        <f>H16+I16</f>
        <v>0</v>
      </c>
    </row>
    <row r="17" spans="1:12" ht="15">
      <c r="A17" s="74" t="s">
        <v>208</v>
      </c>
      <c r="B17" s="78">
        <f aca="true" t="shared" si="2" ref="B17:J17">SUM(B15,-B16)</f>
        <v>0</v>
      </c>
      <c r="C17" s="79">
        <f t="shared" si="2"/>
        <v>0</v>
      </c>
      <c r="D17" s="80">
        <f t="shared" si="2"/>
        <v>0</v>
      </c>
      <c r="E17" s="78">
        <f t="shared" si="2"/>
        <v>0</v>
      </c>
      <c r="F17" s="79">
        <f t="shared" si="2"/>
        <v>0</v>
      </c>
      <c r="G17" s="80">
        <f t="shared" si="2"/>
        <v>0</v>
      </c>
      <c r="H17" s="78">
        <f t="shared" si="2"/>
        <v>0</v>
      </c>
      <c r="I17" s="79">
        <f t="shared" si="2"/>
        <v>0</v>
      </c>
      <c r="J17" s="80">
        <f t="shared" si="2"/>
        <v>0</v>
      </c>
      <c r="L17" s="101"/>
    </row>
    <row r="18" spans="1:10" ht="15">
      <c r="A18" s="81" t="s">
        <v>209</v>
      </c>
      <c r="B18" s="82">
        <f aca="true" t="shared" si="3" ref="B18:J18">IF(OR(B17&lt;&gt;0,B15&lt;&gt;0),B17/B15,"")</f>
      </c>
      <c r="C18" s="83">
        <f t="shared" si="3"/>
      </c>
      <c r="D18" s="82">
        <f t="shared" si="3"/>
      </c>
      <c r="E18" s="82">
        <f t="shared" si="3"/>
      </c>
      <c r="F18" s="83">
        <f t="shared" si="3"/>
      </c>
      <c r="G18" s="82">
        <f t="shared" si="3"/>
      </c>
      <c r="H18" s="82">
        <f t="shared" si="3"/>
      </c>
      <c r="I18" s="83">
        <f t="shared" si="3"/>
      </c>
      <c r="J18" s="82">
        <f t="shared" si="3"/>
      </c>
    </row>
    <row r="19" spans="1:10" ht="15">
      <c r="A19" s="74" t="s">
        <v>210</v>
      </c>
      <c r="B19" s="85"/>
      <c r="C19" s="86"/>
      <c r="D19" s="87"/>
      <c r="E19" s="85"/>
      <c r="F19" s="86"/>
      <c r="G19" s="87"/>
      <c r="H19" s="85"/>
      <c r="I19" s="86"/>
      <c r="J19" s="87"/>
    </row>
    <row r="20" spans="1:10" ht="15.75" thickBot="1">
      <c r="A20" s="88" t="s">
        <v>211</v>
      </c>
      <c r="B20" s="89"/>
      <c r="C20" s="90"/>
      <c r="D20" s="91">
        <f>SUM(D17,-D19)</f>
        <v>0</v>
      </c>
      <c r="E20" s="89"/>
      <c r="F20" s="90"/>
      <c r="G20" s="91">
        <f>SUM(G17,-G19)</f>
        <v>0</v>
      </c>
      <c r="H20" s="89"/>
      <c r="I20" s="90"/>
      <c r="J20" s="91">
        <f>SUM(J17,-J19)</f>
        <v>0</v>
      </c>
    </row>
    <row r="21" spans="1:10" ht="16.5" thickBot="1" thickTop="1">
      <c r="A21" s="92" t="s">
        <v>212</v>
      </c>
      <c r="B21" s="240">
        <f>IF(OR(D15&lt;&gt;0,D19&lt;&gt;0),(D15*D19)/D17,"")</f>
      </c>
      <c r="C21" s="241"/>
      <c r="D21" s="242"/>
      <c r="E21" s="240">
        <f>IF(OR(G15&lt;&gt;0,G19&lt;&gt;0),(G15*G19)/G17,"")</f>
      </c>
      <c r="F21" s="241"/>
      <c r="G21" s="242"/>
      <c r="H21" s="240">
        <f>IF(OR(J15&lt;&gt;0,J19&lt;&gt;0),(J15*J19)/J17,"")</f>
      </c>
      <c r="I21" s="241"/>
      <c r="J21" s="242"/>
    </row>
    <row r="22" spans="1:10" ht="16.5" thickBot="1" thickTop="1">
      <c r="A22" s="94" t="s">
        <v>213</v>
      </c>
      <c r="B22" s="240">
        <f>IF(D19&lt;&gt;0,D19/D18,"")</f>
      </c>
      <c r="C22" s="241"/>
      <c r="D22" s="242"/>
      <c r="E22" s="240">
        <f>IF(G19&lt;&gt;0,G19/G18,"")</f>
      </c>
      <c r="F22" s="241"/>
      <c r="G22" s="242"/>
      <c r="H22" s="240">
        <f>IF(J19&lt;&gt;0,J19/J18,"")</f>
      </c>
      <c r="I22" s="241"/>
      <c r="J22" s="242"/>
    </row>
    <row r="23" spans="1:10" ht="16.5" thickBot="1" thickTop="1">
      <c r="A23" s="230" t="s">
        <v>217</v>
      </c>
      <c r="B23" s="230"/>
      <c r="C23" s="230"/>
      <c r="D23" s="230"/>
      <c r="E23" s="230"/>
      <c r="F23" s="230"/>
      <c r="G23" s="230"/>
      <c r="H23" s="230"/>
      <c r="I23" s="230"/>
      <c r="J23" s="230"/>
    </row>
    <row r="24" spans="1:10" ht="16.5" thickBot="1" thickTop="1">
      <c r="A24" s="243" t="s">
        <v>218</v>
      </c>
      <c r="B24" s="245">
        <v>1</v>
      </c>
      <c r="C24" s="246"/>
      <c r="D24" s="247"/>
      <c r="E24" s="248">
        <v>2</v>
      </c>
      <c r="F24" s="246"/>
      <c r="G24" s="247"/>
      <c r="H24" s="248">
        <v>3</v>
      </c>
      <c r="I24" s="246"/>
      <c r="J24" s="247"/>
    </row>
    <row r="25" spans="1:10" ht="16.5" thickBot="1" thickTop="1">
      <c r="A25" s="244"/>
      <c r="B25" s="68" t="s">
        <v>37</v>
      </c>
      <c r="C25" s="69" t="s">
        <v>38</v>
      </c>
      <c r="D25" s="70" t="s">
        <v>219</v>
      </c>
      <c r="E25" s="68" t="s">
        <v>37</v>
      </c>
      <c r="F25" s="69" t="s">
        <v>38</v>
      </c>
      <c r="G25" s="70" t="s">
        <v>205</v>
      </c>
      <c r="H25" s="68" t="s">
        <v>37</v>
      </c>
      <c r="I25" s="69" t="s">
        <v>38</v>
      </c>
      <c r="J25" s="70" t="s">
        <v>205</v>
      </c>
    </row>
    <row r="26" spans="1:10" ht="15.75" thickTop="1">
      <c r="A26" s="74" t="s">
        <v>220</v>
      </c>
      <c r="B26" s="102">
        <f>B4</f>
        <v>1680000</v>
      </c>
      <c r="C26" s="79">
        <f>C4</f>
        <v>914220</v>
      </c>
      <c r="D26" s="80">
        <f>SUM(B26,C26)</f>
        <v>2594220</v>
      </c>
      <c r="E26" s="102">
        <f>E4</f>
        <v>0</v>
      </c>
      <c r="F26" s="79">
        <f>F4</f>
        <v>0</v>
      </c>
      <c r="G26" s="80">
        <f>SUM(E26,F26)</f>
        <v>0</v>
      </c>
      <c r="H26" s="102">
        <f>H4</f>
        <v>0</v>
      </c>
      <c r="I26" s="79">
        <f>I4</f>
        <v>0</v>
      </c>
      <c r="J26" s="80">
        <f>SUM(H26,I26)</f>
        <v>0</v>
      </c>
    </row>
    <row r="27" spans="1:12" ht="15">
      <c r="A27" s="74" t="s">
        <v>221</v>
      </c>
      <c r="B27" s="75">
        <v>1406670</v>
      </c>
      <c r="C27" s="76">
        <v>685385</v>
      </c>
      <c r="D27" s="80">
        <f>SUM(B27,C27)</f>
        <v>2092055</v>
      </c>
      <c r="E27" s="75"/>
      <c r="F27" s="76"/>
      <c r="G27" s="80">
        <f>SUM(E27,F27)</f>
        <v>0</v>
      </c>
      <c r="H27" s="75"/>
      <c r="I27" s="76"/>
      <c r="J27" s="80">
        <f>SUM(H27,I27)</f>
        <v>0</v>
      </c>
      <c r="L27" s="101"/>
    </row>
    <row r="28" spans="1:10" ht="15">
      <c r="A28" s="74" t="s">
        <v>222</v>
      </c>
      <c r="B28" s="102">
        <f>SUM(B26,-B27)</f>
        <v>273330</v>
      </c>
      <c r="C28" s="79">
        <f>SUM(C26,-C27)</f>
        <v>228835</v>
      </c>
      <c r="D28" s="80">
        <f>SUM(B28,C28)</f>
        <v>502165</v>
      </c>
      <c r="E28" s="102">
        <f>SUM(E26,-E27)</f>
        <v>0</v>
      </c>
      <c r="F28" s="79">
        <f>SUM(F26,-F27)</f>
        <v>0</v>
      </c>
      <c r="G28" s="80">
        <f>SUM(E28,F28)</f>
        <v>0</v>
      </c>
      <c r="H28" s="102">
        <f>SUM(H26,-H27)</f>
        <v>0</v>
      </c>
      <c r="I28" s="79">
        <f>SUM(I26,-I27)</f>
        <v>0</v>
      </c>
      <c r="J28" s="80">
        <f>SUM(H28,I28)</f>
        <v>0</v>
      </c>
    </row>
    <row r="29" spans="1:10" ht="15">
      <c r="A29" s="81" t="s">
        <v>223</v>
      </c>
      <c r="B29" s="103"/>
      <c r="C29" s="104"/>
      <c r="D29" s="105">
        <v>308506</v>
      </c>
      <c r="E29" s="103"/>
      <c r="F29" s="104"/>
      <c r="G29" s="105"/>
      <c r="H29" s="103"/>
      <c r="I29" s="104"/>
      <c r="J29" s="105"/>
    </row>
    <row r="30" spans="1:10" ht="15">
      <c r="A30" s="106" t="s">
        <v>224</v>
      </c>
      <c r="B30" s="107"/>
      <c r="C30" s="108"/>
      <c r="D30" s="109">
        <f>SUM(D26,-D27,-D29)</f>
        <v>193659</v>
      </c>
      <c r="E30" s="107"/>
      <c r="F30" s="108"/>
      <c r="G30" s="109">
        <f>SUM(G26,-G27,-G29)</f>
        <v>0</v>
      </c>
      <c r="H30" s="107"/>
      <c r="I30" s="108"/>
      <c r="J30" s="109">
        <f>SUM(J26,-J27,-J29)</f>
        <v>0</v>
      </c>
    </row>
    <row r="31" ht="15.75" thickBot="1"/>
    <row r="32" spans="1:10" ht="16.5" thickBot="1" thickTop="1">
      <c r="A32" s="243" t="s">
        <v>218</v>
      </c>
      <c r="B32" s="248">
        <v>4</v>
      </c>
      <c r="C32" s="246"/>
      <c r="D32" s="246"/>
      <c r="E32" s="249">
        <v>5</v>
      </c>
      <c r="F32" s="246"/>
      <c r="G32" s="250"/>
      <c r="H32" s="249">
        <v>6</v>
      </c>
      <c r="I32" s="246"/>
      <c r="J32" s="250"/>
    </row>
    <row r="33" spans="1:10" ht="16.5" thickBot="1" thickTop="1">
      <c r="A33" s="244"/>
      <c r="B33" s="68" t="s">
        <v>37</v>
      </c>
      <c r="C33" s="69" t="s">
        <v>38</v>
      </c>
      <c r="D33" s="71" t="s">
        <v>205</v>
      </c>
      <c r="E33" s="98" t="s">
        <v>225</v>
      </c>
      <c r="F33" s="99" t="s">
        <v>215</v>
      </c>
      <c r="G33" s="110" t="s">
        <v>39</v>
      </c>
      <c r="H33" s="111" t="s">
        <v>216</v>
      </c>
      <c r="I33" s="112" t="s">
        <v>215</v>
      </c>
      <c r="J33" s="113" t="s">
        <v>39</v>
      </c>
    </row>
    <row r="34" spans="1:10" ht="15.75" thickTop="1">
      <c r="A34" s="74" t="s">
        <v>220</v>
      </c>
      <c r="B34" s="102">
        <f>B15</f>
        <v>0</v>
      </c>
      <c r="C34" s="79">
        <f>C15</f>
        <v>0</v>
      </c>
      <c r="D34" s="80">
        <f>SUM(B34,C34)</f>
        <v>0</v>
      </c>
      <c r="E34" s="102">
        <f>E15</f>
        <v>0</v>
      </c>
      <c r="F34" s="79">
        <f>F15</f>
        <v>0</v>
      </c>
      <c r="G34" s="80">
        <f>SUM(E34,F34)</f>
        <v>0</v>
      </c>
      <c r="H34" s="102">
        <f>H15</f>
        <v>0</v>
      </c>
      <c r="I34" s="79">
        <f>I15</f>
        <v>0</v>
      </c>
      <c r="J34" s="80">
        <f>SUM(H34,I34)</f>
        <v>0</v>
      </c>
    </row>
    <row r="35" spans="1:10" ht="15">
      <c r="A35" s="74" t="s">
        <v>221</v>
      </c>
      <c r="B35" s="75"/>
      <c r="C35" s="76"/>
      <c r="D35" s="80">
        <f>SUM(B35,C35)</f>
        <v>0</v>
      </c>
      <c r="E35" s="75"/>
      <c r="F35" s="76"/>
      <c r="G35" s="80">
        <f>SUM(E35,F35)</f>
        <v>0</v>
      </c>
      <c r="H35" s="75"/>
      <c r="I35" s="76"/>
      <c r="J35" s="80">
        <f>SUM(H35,I35)</f>
        <v>0</v>
      </c>
    </row>
    <row r="36" spans="1:10" ht="15">
      <c r="A36" s="74" t="s">
        <v>222</v>
      </c>
      <c r="B36" s="102">
        <f>SUM(B34,-B35)</f>
        <v>0</v>
      </c>
      <c r="C36" s="79">
        <f>SUM(C34,-C35)</f>
        <v>0</v>
      </c>
      <c r="D36" s="80">
        <f>SUM(B36,C36)</f>
        <v>0</v>
      </c>
      <c r="E36" s="102">
        <f>SUM(E34,-E35)</f>
        <v>0</v>
      </c>
      <c r="F36" s="79">
        <f>SUM(F34,-F35)</f>
        <v>0</v>
      </c>
      <c r="G36" s="80">
        <f>SUM(E36,F36)</f>
        <v>0</v>
      </c>
      <c r="H36" s="102">
        <f>SUM(H34,-H35)</f>
        <v>0</v>
      </c>
      <c r="I36" s="79">
        <f>SUM(I34,-I35)</f>
        <v>0</v>
      </c>
      <c r="J36" s="80">
        <f>SUM(H36,I36)</f>
        <v>0</v>
      </c>
    </row>
    <row r="37" spans="1:10" ht="15">
      <c r="A37" s="81" t="s">
        <v>223</v>
      </c>
      <c r="B37" s="103"/>
      <c r="C37" s="104"/>
      <c r="D37" s="105"/>
      <c r="E37" s="103"/>
      <c r="F37" s="104"/>
      <c r="G37" s="105"/>
      <c r="H37" s="103"/>
      <c r="I37" s="104"/>
      <c r="J37" s="105"/>
    </row>
    <row r="38" spans="1:10" ht="15">
      <c r="A38" s="106" t="s">
        <v>224</v>
      </c>
      <c r="B38" s="107"/>
      <c r="C38" s="108"/>
      <c r="D38" s="109">
        <f>SUM(D34,-D35,-D37)</f>
        <v>0</v>
      </c>
      <c r="E38" s="107"/>
      <c r="F38" s="108"/>
      <c r="G38" s="109">
        <f>SUM(G34,-G35,-G37)</f>
        <v>0</v>
      </c>
      <c r="H38" s="107"/>
      <c r="I38" s="108"/>
      <c r="J38" s="109">
        <f>SUM(J34,-J35,-J37)</f>
        <v>0</v>
      </c>
    </row>
    <row r="40" spans="1:10" ht="15">
      <c r="A40" s="114" t="s">
        <v>226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5">
      <c r="A41" s="114" t="s">
        <v>227</v>
      </c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5">
      <c r="A42" s="114" t="s">
        <v>228</v>
      </c>
      <c r="B42" s="114"/>
      <c r="C42" s="114"/>
      <c r="D42" s="114"/>
      <c r="E42" s="114"/>
      <c r="F42" s="114"/>
      <c r="G42" s="114"/>
      <c r="H42" s="114"/>
      <c r="I42" s="114"/>
      <c r="J42" s="114"/>
    </row>
    <row r="43" ht="15">
      <c r="A43" s="114" t="s">
        <v>229</v>
      </c>
    </row>
    <row r="44" ht="15">
      <c r="A44" s="114" t="s">
        <v>230</v>
      </c>
    </row>
  </sheetData>
  <sheetProtection password="CFD3" sheet="1"/>
  <mergeCells count="30">
    <mergeCell ref="A23:J23"/>
    <mergeCell ref="A24:A25"/>
    <mergeCell ref="B24:D24"/>
    <mergeCell ref="E24:G24"/>
    <mergeCell ref="H24:J24"/>
    <mergeCell ref="A32:A33"/>
    <mergeCell ref="B32:D32"/>
    <mergeCell ref="E32:G32"/>
    <mergeCell ref="H32:J32"/>
    <mergeCell ref="B21:D21"/>
    <mergeCell ref="E21:G21"/>
    <mergeCell ref="H21:J21"/>
    <mergeCell ref="B22:D22"/>
    <mergeCell ref="E22:G22"/>
    <mergeCell ref="H22:J22"/>
    <mergeCell ref="B11:D11"/>
    <mergeCell ref="E11:G11"/>
    <mergeCell ref="H11:J11"/>
    <mergeCell ref="A13:A14"/>
    <mergeCell ref="B13:D13"/>
    <mergeCell ref="E13:G13"/>
    <mergeCell ref="H13:J13"/>
    <mergeCell ref="A1:J1"/>
    <mergeCell ref="A2:A3"/>
    <mergeCell ref="B2:D2"/>
    <mergeCell ref="E2:G2"/>
    <mergeCell ref="H2:J2"/>
    <mergeCell ref="B10:D10"/>
    <mergeCell ref="E10:G10"/>
    <mergeCell ref="H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.140625" style="0" customWidth="1"/>
    <col min="2" max="2" width="49.7109375" style="0" customWidth="1"/>
    <col min="3" max="8" width="18.7109375" style="0" customWidth="1"/>
  </cols>
  <sheetData>
    <row r="1" spans="1:8" ht="18" customHeight="1" thickTop="1">
      <c r="A1" s="115"/>
      <c r="B1" s="116" t="s">
        <v>231</v>
      </c>
      <c r="C1" s="117">
        <v>1</v>
      </c>
      <c r="D1" s="117">
        <v>2</v>
      </c>
      <c r="E1" s="117">
        <v>3</v>
      </c>
      <c r="F1" s="117">
        <v>4</v>
      </c>
      <c r="G1" s="117">
        <v>5</v>
      </c>
      <c r="H1" s="118">
        <v>6</v>
      </c>
    </row>
    <row r="2" spans="1:8" ht="18" customHeight="1">
      <c r="A2" s="119">
        <v>1</v>
      </c>
      <c r="B2" s="120" t="s">
        <v>232</v>
      </c>
      <c r="C2" s="121">
        <v>0</v>
      </c>
      <c r="D2" s="121"/>
      <c r="E2" s="121"/>
      <c r="F2" s="121"/>
      <c r="G2" s="121"/>
      <c r="H2" s="122"/>
    </row>
    <row r="3" spans="1:8" ht="18" customHeight="1">
      <c r="A3" s="119">
        <v>2</v>
      </c>
      <c r="B3" s="120" t="s">
        <v>233</v>
      </c>
      <c r="C3" s="121">
        <v>0</v>
      </c>
      <c r="D3" s="121"/>
      <c r="E3" s="121"/>
      <c r="F3" s="121"/>
      <c r="G3" s="121"/>
      <c r="H3" s="122"/>
    </row>
    <row r="4" spans="1:8" ht="18" customHeight="1">
      <c r="A4" s="123">
        <v>3</v>
      </c>
      <c r="B4" s="124" t="s">
        <v>234</v>
      </c>
      <c r="C4" s="125">
        <f aca="true" t="shared" si="0" ref="C4:H4">C2-C3</f>
        <v>0</v>
      </c>
      <c r="D4" s="125">
        <v>0</v>
      </c>
      <c r="E4" s="125">
        <f t="shared" si="0"/>
        <v>0</v>
      </c>
      <c r="F4" s="125">
        <f t="shared" si="0"/>
        <v>0</v>
      </c>
      <c r="G4" s="125">
        <f t="shared" si="0"/>
        <v>0</v>
      </c>
      <c r="H4" s="126">
        <f t="shared" si="0"/>
        <v>0</v>
      </c>
    </row>
    <row r="5" spans="1:8" ht="18" customHeight="1">
      <c r="A5" s="119">
        <v>4</v>
      </c>
      <c r="B5" s="120" t="s">
        <v>235</v>
      </c>
      <c r="C5" s="121">
        <v>2594220</v>
      </c>
      <c r="D5" s="121"/>
      <c r="E5" s="121"/>
      <c r="F5" s="121"/>
      <c r="G5" s="121"/>
      <c r="H5" s="122"/>
    </row>
    <row r="6" spans="1:8" ht="18" customHeight="1">
      <c r="A6" s="119">
        <v>5</v>
      </c>
      <c r="B6" s="120" t="s">
        <v>236</v>
      </c>
      <c r="C6" s="121">
        <v>297679</v>
      </c>
      <c r="D6" s="121"/>
      <c r="E6" s="121"/>
      <c r="F6" s="121"/>
      <c r="G6" s="121"/>
      <c r="H6" s="122"/>
    </row>
    <row r="7" spans="1:8" ht="18" customHeight="1">
      <c r="A7" s="119">
        <v>6</v>
      </c>
      <c r="B7" s="120" t="s">
        <v>237</v>
      </c>
      <c r="C7" s="121">
        <v>0</v>
      </c>
      <c r="D7" s="121"/>
      <c r="E7" s="121"/>
      <c r="F7" s="121"/>
      <c r="G7" s="121"/>
      <c r="H7" s="122"/>
    </row>
    <row r="8" spans="1:8" ht="18" customHeight="1">
      <c r="A8" s="123">
        <v>7</v>
      </c>
      <c r="B8" s="124" t="s">
        <v>238</v>
      </c>
      <c r="C8" s="125">
        <f aca="true" t="shared" si="1" ref="C8:H8">C5+C6-C7</f>
        <v>2891899</v>
      </c>
      <c r="D8" s="125">
        <f t="shared" si="1"/>
        <v>0</v>
      </c>
      <c r="E8" s="125">
        <f t="shared" si="1"/>
        <v>0</v>
      </c>
      <c r="F8" s="125">
        <f t="shared" si="1"/>
        <v>0</v>
      </c>
      <c r="G8" s="125">
        <f t="shared" si="1"/>
        <v>0</v>
      </c>
      <c r="H8" s="126">
        <f t="shared" si="1"/>
        <v>0</v>
      </c>
    </row>
    <row r="9" spans="1:8" ht="18" customHeight="1">
      <c r="A9" s="119">
        <v>8</v>
      </c>
      <c r="B9" s="120" t="s">
        <v>239</v>
      </c>
      <c r="C9" s="127">
        <f aca="true" t="shared" si="2" ref="C9:H9">C8</f>
        <v>2891899</v>
      </c>
      <c r="D9" s="127"/>
      <c r="E9" s="127"/>
      <c r="F9" s="127">
        <f t="shared" si="2"/>
        <v>0</v>
      </c>
      <c r="G9" s="127">
        <f t="shared" si="2"/>
        <v>0</v>
      </c>
      <c r="H9" s="128">
        <f t="shared" si="2"/>
        <v>0</v>
      </c>
    </row>
    <row r="10" spans="1:8" ht="18" customHeight="1">
      <c r="A10" s="119">
        <v>9</v>
      </c>
      <c r="B10" s="120" t="s">
        <v>240</v>
      </c>
      <c r="C10" s="127">
        <f aca="true" t="shared" si="3" ref="C10:H10">C4</f>
        <v>0</v>
      </c>
      <c r="D10" s="127"/>
      <c r="E10" s="127"/>
      <c r="F10" s="127">
        <f t="shared" si="3"/>
        <v>0</v>
      </c>
      <c r="G10" s="127">
        <f t="shared" si="3"/>
        <v>0</v>
      </c>
      <c r="H10" s="129">
        <f t="shared" si="3"/>
        <v>0</v>
      </c>
    </row>
    <row r="11" spans="1:8" ht="18" customHeight="1">
      <c r="A11" s="119">
        <v>10</v>
      </c>
      <c r="B11" s="120" t="s">
        <v>241</v>
      </c>
      <c r="C11" s="121">
        <v>2059402</v>
      </c>
      <c r="D11" s="121"/>
      <c r="E11" s="121"/>
      <c r="F11" s="121"/>
      <c r="G11" s="121"/>
      <c r="H11" s="122"/>
    </row>
    <row r="12" spans="1:8" ht="18" customHeight="1">
      <c r="A12" s="123">
        <v>11</v>
      </c>
      <c r="B12" s="124" t="s">
        <v>242</v>
      </c>
      <c r="C12" s="125">
        <f aca="true" t="shared" si="4" ref="C12:H12">C9+C10-C11</f>
        <v>832497</v>
      </c>
      <c r="D12" s="125">
        <f t="shared" si="4"/>
        <v>0</v>
      </c>
      <c r="E12" s="125">
        <f t="shared" si="4"/>
        <v>0</v>
      </c>
      <c r="F12" s="125">
        <f t="shared" si="4"/>
        <v>0</v>
      </c>
      <c r="G12" s="125">
        <f t="shared" si="4"/>
        <v>0</v>
      </c>
      <c r="H12" s="126">
        <f t="shared" si="4"/>
        <v>0</v>
      </c>
    </row>
    <row r="13" spans="1:8" ht="18" customHeight="1">
      <c r="A13" s="119">
        <v>12</v>
      </c>
      <c r="B13" s="120" t="s">
        <v>243</v>
      </c>
      <c r="C13" s="127">
        <f aca="true" t="shared" si="5" ref="C13:H13">C12</f>
        <v>832497</v>
      </c>
      <c r="D13" s="127">
        <f t="shared" si="5"/>
        <v>0</v>
      </c>
      <c r="E13" s="127">
        <f t="shared" si="5"/>
        <v>0</v>
      </c>
      <c r="F13" s="127">
        <f t="shared" si="5"/>
        <v>0</v>
      </c>
      <c r="G13" s="127">
        <f t="shared" si="5"/>
        <v>0</v>
      </c>
      <c r="H13" s="128">
        <f t="shared" si="5"/>
        <v>0</v>
      </c>
    </row>
    <row r="14" spans="1:8" ht="18" customHeight="1">
      <c r="A14" s="119">
        <v>13</v>
      </c>
      <c r="B14" s="120" t="s">
        <v>244</v>
      </c>
      <c r="C14" s="121">
        <v>0</v>
      </c>
      <c r="D14" s="121"/>
      <c r="E14" s="121"/>
      <c r="F14" s="121"/>
      <c r="G14" s="121"/>
      <c r="H14" s="122"/>
    </row>
    <row r="15" spans="1:8" ht="18" customHeight="1">
      <c r="A15" s="119">
        <v>14</v>
      </c>
      <c r="B15" s="120" t="s">
        <v>245</v>
      </c>
      <c r="C15" s="121">
        <v>0</v>
      </c>
      <c r="D15" s="121"/>
      <c r="E15" s="121"/>
      <c r="F15" s="121"/>
      <c r="G15" s="121"/>
      <c r="H15" s="122"/>
    </row>
    <row r="16" spans="1:8" ht="18" customHeight="1">
      <c r="A16" s="119">
        <v>15</v>
      </c>
      <c r="B16" s="120" t="s">
        <v>246</v>
      </c>
      <c r="C16" s="121">
        <v>438838</v>
      </c>
      <c r="D16" s="121"/>
      <c r="E16" s="121"/>
      <c r="F16" s="121"/>
      <c r="G16" s="121"/>
      <c r="H16" s="122"/>
    </row>
    <row r="17" spans="1:8" ht="18" customHeight="1">
      <c r="A17" s="123">
        <v>16</v>
      </c>
      <c r="B17" s="124" t="s">
        <v>247</v>
      </c>
      <c r="C17" s="125">
        <f aca="true" t="shared" si="6" ref="C17:H17">C13+C14-C15-C16</f>
        <v>393659</v>
      </c>
      <c r="D17" s="125">
        <f t="shared" si="6"/>
        <v>0</v>
      </c>
      <c r="E17" s="125">
        <f t="shared" si="6"/>
        <v>0</v>
      </c>
      <c r="F17" s="125">
        <f t="shared" si="6"/>
        <v>0</v>
      </c>
      <c r="G17" s="125">
        <f t="shared" si="6"/>
        <v>0</v>
      </c>
      <c r="H17" s="126">
        <f t="shared" si="6"/>
        <v>0</v>
      </c>
    </row>
    <row r="18" spans="1:8" ht="18" customHeight="1">
      <c r="A18" s="119">
        <v>17</v>
      </c>
      <c r="B18" s="120" t="s">
        <v>248</v>
      </c>
      <c r="C18" s="127">
        <f aca="true" t="shared" si="7" ref="C18:H18">C17</f>
        <v>393659</v>
      </c>
      <c r="D18" s="127">
        <f t="shared" si="7"/>
        <v>0</v>
      </c>
      <c r="E18" s="127">
        <f t="shared" si="7"/>
        <v>0</v>
      </c>
      <c r="F18" s="127">
        <f t="shared" si="7"/>
        <v>0</v>
      </c>
      <c r="G18" s="127">
        <f t="shared" si="7"/>
        <v>0</v>
      </c>
      <c r="H18" s="128">
        <f t="shared" si="7"/>
        <v>0</v>
      </c>
    </row>
    <row r="19" spans="1:8" ht="18" customHeight="1">
      <c r="A19" s="119">
        <v>18</v>
      </c>
      <c r="B19" s="120" t="s">
        <v>249</v>
      </c>
      <c r="C19" s="121">
        <v>0</v>
      </c>
      <c r="D19" s="121"/>
      <c r="E19" s="121"/>
      <c r="F19" s="121"/>
      <c r="G19" s="121"/>
      <c r="H19" s="122"/>
    </row>
    <row r="20" spans="1:8" ht="18" customHeight="1">
      <c r="A20" s="119">
        <v>19</v>
      </c>
      <c r="B20" s="120" t="s">
        <v>250</v>
      </c>
      <c r="C20" s="121">
        <v>0</v>
      </c>
      <c r="D20" s="121"/>
      <c r="E20" s="121"/>
      <c r="F20" s="121"/>
      <c r="G20" s="121"/>
      <c r="H20" s="122"/>
    </row>
    <row r="21" spans="1:8" ht="18" customHeight="1">
      <c r="A21" s="119">
        <v>20</v>
      </c>
      <c r="B21" s="120" t="s">
        <v>251</v>
      </c>
      <c r="C21" s="121">
        <v>200000</v>
      </c>
      <c r="D21" s="121"/>
      <c r="E21" s="121"/>
      <c r="F21" s="121"/>
      <c r="G21" s="121"/>
      <c r="H21" s="122"/>
    </row>
    <row r="22" spans="1:8" ht="18" customHeight="1">
      <c r="A22" s="119">
        <v>21</v>
      </c>
      <c r="B22" s="120" t="s">
        <v>252</v>
      </c>
      <c r="C22" s="121">
        <v>0</v>
      </c>
      <c r="D22" s="121"/>
      <c r="E22" s="121">
        <v>0</v>
      </c>
      <c r="F22" s="121"/>
      <c r="G22" s="121"/>
      <c r="H22" s="122"/>
    </row>
    <row r="23" spans="1:8" ht="18" customHeight="1">
      <c r="A23" s="123">
        <v>22</v>
      </c>
      <c r="B23" s="124" t="s">
        <v>253</v>
      </c>
      <c r="C23" s="125">
        <f aca="true" t="shared" si="8" ref="C23:H23">C18+C19+C20-C21-C22</f>
        <v>193659</v>
      </c>
      <c r="D23" s="125">
        <f t="shared" si="8"/>
        <v>0</v>
      </c>
      <c r="E23" s="125">
        <f t="shared" si="8"/>
        <v>0</v>
      </c>
      <c r="F23" s="125">
        <f t="shared" si="8"/>
        <v>0</v>
      </c>
      <c r="G23" s="125">
        <f t="shared" si="8"/>
        <v>0</v>
      </c>
      <c r="H23" s="126">
        <f t="shared" si="8"/>
        <v>0</v>
      </c>
    </row>
    <row r="24" spans="1:8" ht="18" customHeight="1">
      <c r="A24" s="119">
        <v>23</v>
      </c>
      <c r="B24" s="120" t="s">
        <v>254</v>
      </c>
      <c r="C24" s="127">
        <f aca="true" t="shared" si="9" ref="C24:H24">C23</f>
        <v>193659</v>
      </c>
      <c r="D24" s="127"/>
      <c r="E24" s="127"/>
      <c r="F24" s="127">
        <f t="shared" si="9"/>
        <v>0</v>
      </c>
      <c r="G24" s="127">
        <f t="shared" si="9"/>
        <v>0</v>
      </c>
      <c r="H24" s="128">
        <f t="shared" si="9"/>
        <v>0</v>
      </c>
    </row>
    <row r="25" spans="1:8" ht="18" customHeight="1">
      <c r="A25" s="119">
        <v>24</v>
      </c>
      <c r="B25" s="120" t="s">
        <v>95</v>
      </c>
      <c r="C25" s="121"/>
      <c r="D25" s="121"/>
      <c r="E25" s="121"/>
      <c r="F25" s="121"/>
      <c r="G25" s="121"/>
      <c r="H25" s="122"/>
    </row>
    <row r="26" spans="1:8" ht="18" customHeight="1">
      <c r="A26" s="119">
        <v>25</v>
      </c>
      <c r="B26" s="120" t="s">
        <v>97</v>
      </c>
      <c r="C26" s="121"/>
      <c r="D26" s="121"/>
      <c r="E26" s="121"/>
      <c r="F26" s="121"/>
      <c r="G26" s="121"/>
      <c r="H26" s="122"/>
    </row>
    <row r="27" spans="1:8" ht="18" customHeight="1">
      <c r="A27" s="123">
        <v>26</v>
      </c>
      <c r="B27" s="124" t="s">
        <v>255</v>
      </c>
      <c r="C27" s="125">
        <f aca="true" t="shared" si="10" ref="C27:H27">C24+C25-C26</f>
        <v>193659</v>
      </c>
      <c r="D27" s="125">
        <f t="shared" si="10"/>
        <v>0</v>
      </c>
      <c r="E27" s="125">
        <f t="shared" si="10"/>
        <v>0</v>
      </c>
      <c r="F27" s="125">
        <f t="shared" si="10"/>
        <v>0</v>
      </c>
      <c r="G27" s="125">
        <f t="shared" si="10"/>
        <v>0</v>
      </c>
      <c r="H27" s="126">
        <f t="shared" si="10"/>
        <v>0</v>
      </c>
    </row>
    <row r="28" spans="1:8" ht="18" customHeight="1">
      <c r="A28" s="119">
        <v>27</v>
      </c>
      <c r="B28" s="120" t="s">
        <v>256</v>
      </c>
      <c r="C28" s="127">
        <f aca="true" t="shared" si="11" ref="C28:H28">C27</f>
        <v>193659</v>
      </c>
      <c r="D28" s="127"/>
      <c r="E28" s="127"/>
      <c r="F28" s="127">
        <f t="shared" si="11"/>
        <v>0</v>
      </c>
      <c r="G28" s="127">
        <f t="shared" si="11"/>
        <v>0</v>
      </c>
      <c r="H28" s="128">
        <f t="shared" si="11"/>
        <v>0</v>
      </c>
    </row>
    <row r="29" spans="1:8" ht="18" customHeight="1">
      <c r="A29" s="119">
        <v>28</v>
      </c>
      <c r="B29" s="120" t="s">
        <v>257</v>
      </c>
      <c r="C29" s="121"/>
      <c r="D29" s="121"/>
      <c r="E29" s="121"/>
      <c r="F29" s="121"/>
      <c r="G29" s="121"/>
      <c r="H29" s="122"/>
    </row>
    <row r="30" spans="1:8" ht="18" customHeight="1">
      <c r="A30" s="119">
        <v>29</v>
      </c>
      <c r="B30" s="120" t="s">
        <v>258</v>
      </c>
      <c r="C30" s="121">
        <v>64546</v>
      </c>
      <c r="D30" s="121"/>
      <c r="E30" s="121"/>
      <c r="F30" s="121"/>
      <c r="G30" s="121"/>
      <c r="H30" s="122"/>
    </row>
    <row r="31" spans="1:8" ht="18" customHeight="1">
      <c r="A31" s="123">
        <v>30</v>
      </c>
      <c r="B31" s="124" t="s">
        <v>259</v>
      </c>
      <c r="C31" s="125">
        <f aca="true" t="shared" si="12" ref="C31:H31">C28+C29-C30</f>
        <v>129113</v>
      </c>
      <c r="D31" s="125">
        <f t="shared" si="12"/>
        <v>0</v>
      </c>
      <c r="E31" s="125">
        <f t="shared" si="12"/>
        <v>0</v>
      </c>
      <c r="F31" s="125">
        <f t="shared" si="12"/>
        <v>0</v>
      </c>
      <c r="G31" s="125">
        <f t="shared" si="12"/>
        <v>0</v>
      </c>
      <c r="H31" s="126">
        <f t="shared" si="12"/>
        <v>0</v>
      </c>
    </row>
    <row r="32" spans="1:8" ht="18" customHeight="1">
      <c r="A32" s="119">
        <v>31</v>
      </c>
      <c r="B32" s="120" t="s">
        <v>260</v>
      </c>
      <c r="C32" s="121"/>
      <c r="D32" s="121"/>
      <c r="E32" s="121"/>
      <c r="F32" s="121"/>
      <c r="G32" s="121"/>
      <c r="H32" s="122"/>
    </row>
    <row r="33" spans="1:8" ht="18" customHeight="1">
      <c r="A33" s="119">
        <v>32</v>
      </c>
      <c r="B33" s="120" t="s">
        <v>261</v>
      </c>
      <c r="C33" s="121"/>
      <c r="D33" s="121"/>
      <c r="E33" s="121"/>
      <c r="F33" s="121"/>
      <c r="G33" s="121"/>
      <c r="H33" s="122"/>
    </row>
    <row r="34" spans="1:8" ht="18" customHeight="1" thickBot="1">
      <c r="A34" s="130">
        <v>33</v>
      </c>
      <c r="B34" s="131" t="s">
        <v>262</v>
      </c>
      <c r="C34" s="132">
        <f aca="true" t="shared" si="13" ref="C34:H34">C32-C33</f>
        <v>0</v>
      </c>
      <c r="D34" s="132">
        <f t="shared" si="13"/>
        <v>0</v>
      </c>
      <c r="E34" s="132">
        <f t="shared" si="13"/>
        <v>0</v>
      </c>
      <c r="F34" s="132">
        <f t="shared" si="13"/>
        <v>0</v>
      </c>
      <c r="G34" s="132">
        <f t="shared" si="13"/>
        <v>0</v>
      </c>
      <c r="H34" s="133">
        <f t="shared" si="13"/>
        <v>0</v>
      </c>
    </row>
    <row r="35" ht="15.75" thickTop="1"/>
    <row r="36" spans="2:3" ht="15">
      <c r="B36" t="s">
        <v>263</v>
      </c>
      <c r="C36" s="101"/>
    </row>
    <row r="37" ht="15">
      <c r="B37" t="s">
        <v>264</v>
      </c>
    </row>
  </sheetData>
  <sheetProtection password="CFD3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C6" sqref="C6"/>
    </sheetView>
  </sheetViews>
  <sheetFormatPr defaultColWidth="11.421875" defaultRowHeight="15"/>
  <cols>
    <col min="1" max="1" width="46.140625" style="176" customWidth="1"/>
    <col min="2" max="7" width="11.140625" style="176" customWidth="1"/>
    <col min="8" max="16384" width="11.421875" style="176" customWidth="1"/>
  </cols>
  <sheetData>
    <row r="1" spans="2:5" ht="19.5" thickBot="1">
      <c r="B1" s="177" t="s">
        <v>375</v>
      </c>
      <c r="C1" s="178"/>
      <c r="D1" s="178"/>
      <c r="E1" s="179"/>
    </row>
    <row r="2" ht="13.5" thickBot="1"/>
    <row r="3" spans="1:7" s="184" customFormat="1" ht="13.5" thickBot="1">
      <c r="A3" s="180" t="s">
        <v>376</v>
      </c>
      <c r="B3" s="181">
        <v>1</v>
      </c>
      <c r="C3" s="182">
        <v>2</v>
      </c>
      <c r="D3" s="182">
        <v>3</v>
      </c>
      <c r="E3" s="182">
        <v>4</v>
      </c>
      <c r="F3" s="182">
        <v>5</v>
      </c>
      <c r="G3" s="183">
        <v>6</v>
      </c>
    </row>
    <row r="4" ht="5.25" customHeight="1" thickBot="1"/>
    <row r="5" spans="1:7" ht="16.5" customHeight="1">
      <c r="A5" s="185" t="s">
        <v>385</v>
      </c>
      <c r="B5" s="186"/>
      <c r="C5" s="186"/>
      <c r="D5" s="186"/>
      <c r="E5" s="186"/>
      <c r="F5" s="186"/>
      <c r="G5" s="187"/>
    </row>
    <row r="6" spans="1:7" ht="16.5" customHeight="1">
      <c r="A6" s="188" t="s">
        <v>377</v>
      </c>
      <c r="B6" s="189">
        <v>2594220</v>
      </c>
      <c r="C6" s="189"/>
      <c r="D6" s="189"/>
      <c r="E6" s="189"/>
      <c r="F6" s="189"/>
      <c r="G6" s="190"/>
    </row>
    <row r="7" spans="1:7" ht="16.5" customHeight="1">
      <c r="A7" s="188" t="s">
        <v>402</v>
      </c>
      <c r="B7" s="189">
        <v>-216185</v>
      </c>
      <c r="C7" s="189"/>
      <c r="D7" s="189"/>
      <c r="E7" s="189"/>
      <c r="F7" s="189"/>
      <c r="G7" s="190"/>
    </row>
    <row r="8" spans="1:7" ht="16.5" customHeight="1">
      <c r="A8" s="188" t="s">
        <v>386</v>
      </c>
      <c r="B8" s="189">
        <v>0</v>
      </c>
      <c r="C8" s="189"/>
      <c r="D8" s="189"/>
      <c r="E8" s="189"/>
      <c r="F8" s="189"/>
      <c r="G8" s="190"/>
    </row>
    <row r="9" spans="1:7" ht="16.5" customHeight="1">
      <c r="A9" s="188" t="s">
        <v>387</v>
      </c>
      <c r="B9" s="189">
        <v>0</v>
      </c>
      <c r="C9" s="189"/>
      <c r="D9" s="189"/>
      <c r="E9" s="189"/>
      <c r="F9" s="189"/>
      <c r="G9" s="190"/>
    </row>
    <row r="10" spans="1:7" ht="16.5" customHeight="1">
      <c r="A10" s="188" t="s">
        <v>287</v>
      </c>
      <c r="B10" s="189">
        <v>0</v>
      </c>
      <c r="C10" s="189"/>
      <c r="D10" s="189"/>
      <c r="E10" s="189"/>
      <c r="F10" s="189"/>
      <c r="G10" s="190"/>
    </row>
    <row r="11" spans="1:7" ht="16.5" customHeight="1">
      <c r="A11" s="188" t="s">
        <v>288</v>
      </c>
      <c r="B11" s="189">
        <v>500000</v>
      </c>
      <c r="C11" s="189"/>
      <c r="D11" s="189"/>
      <c r="E11" s="189"/>
      <c r="F11" s="189"/>
      <c r="G11" s="190"/>
    </row>
    <row r="12" spans="1:7" ht="16.5" customHeight="1" thickBot="1">
      <c r="A12" s="191" t="s">
        <v>403</v>
      </c>
      <c r="B12" s="192">
        <v>0</v>
      </c>
      <c r="C12" s="192"/>
      <c r="D12" s="192"/>
      <c r="E12" s="192"/>
      <c r="F12" s="193"/>
      <c r="G12" s="194"/>
    </row>
    <row r="13" ht="5.25" customHeight="1" thickBot="1"/>
    <row r="14" spans="1:7" ht="16.5" customHeight="1" thickBot="1">
      <c r="A14" s="184" t="s">
        <v>378</v>
      </c>
      <c r="B14" s="195">
        <f aca="true" t="shared" si="0" ref="B14:G14">SUM(B6:B12)</f>
        <v>2878035</v>
      </c>
      <c r="C14" s="195">
        <f t="shared" si="0"/>
        <v>0</v>
      </c>
      <c r="D14" s="195">
        <f t="shared" si="0"/>
        <v>0</v>
      </c>
      <c r="E14" s="195">
        <f t="shared" si="0"/>
        <v>0</v>
      </c>
      <c r="F14" s="195">
        <f t="shared" si="0"/>
        <v>0</v>
      </c>
      <c r="G14" s="195">
        <f t="shared" si="0"/>
        <v>0</v>
      </c>
    </row>
    <row r="15" ht="5.25" customHeight="1" thickBot="1"/>
    <row r="16" spans="1:7" ht="16.5" customHeight="1">
      <c r="A16" s="185" t="s">
        <v>388</v>
      </c>
      <c r="B16" s="186"/>
      <c r="C16" s="186"/>
      <c r="D16" s="186"/>
      <c r="E16" s="186"/>
      <c r="F16" s="186"/>
      <c r="G16" s="187"/>
    </row>
    <row r="17" spans="1:7" ht="16.5" customHeight="1">
      <c r="A17" s="188" t="s">
        <v>392</v>
      </c>
      <c r="B17" s="189">
        <v>1352000</v>
      </c>
      <c r="C17" s="189"/>
      <c r="D17" s="189"/>
      <c r="E17" s="189"/>
      <c r="F17" s="189"/>
      <c r="G17" s="190"/>
    </row>
    <row r="18" spans="1:7" ht="16.5" customHeight="1">
      <c r="A18" s="188" t="s">
        <v>393</v>
      </c>
      <c r="B18" s="189">
        <v>-225333</v>
      </c>
      <c r="C18" s="189"/>
      <c r="D18" s="189"/>
      <c r="E18" s="189"/>
      <c r="F18" s="189"/>
      <c r="G18" s="190"/>
    </row>
    <row r="19" spans="1:7" ht="16.5" customHeight="1">
      <c r="A19" s="188" t="s">
        <v>389</v>
      </c>
      <c r="B19" s="189">
        <v>0</v>
      </c>
      <c r="C19" s="189"/>
      <c r="D19" s="189"/>
      <c r="E19" s="189"/>
      <c r="F19" s="189"/>
      <c r="G19" s="190"/>
    </row>
    <row r="20" spans="1:7" ht="16.5" customHeight="1">
      <c r="A20" s="188" t="s">
        <v>394</v>
      </c>
      <c r="B20" s="189">
        <v>103200</v>
      </c>
      <c r="C20" s="189"/>
      <c r="D20" s="189"/>
      <c r="E20" s="189"/>
      <c r="F20" s="189"/>
      <c r="G20" s="190"/>
    </row>
    <row r="21" spans="1:7" ht="16.5" customHeight="1">
      <c r="A21" s="188" t="s">
        <v>395</v>
      </c>
      <c r="B21" s="189">
        <v>334200</v>
      </c>
      <c r="C21" s="189"/>
      <c r="D21" s="189"/>
      <c r="E21" s="189"/>
      <c r="F21" s="189"/>
      <c r="G21" s="190"/>
    </row>
    <row r="22" spans="1:9" ht="16.5" customHeight="1">
      <c r="A22" s="188" t="s">
        <v>405</v>
      </c>
      <c r="B22" s="189">
        <v>438839</v>
      </c>
      <c r="C22" s="189"/>
      <c r="D22" s="189"/>
      <c r="E22" s="189"/>
      <c r="F22" s="189"/>
      <c r="G22" s="190"/>
      <c r="H22" s="209"/>
      <c r="I22" s="209"/>
    </row>
    <row r="23" spans="1:7" ht="16.5" customHeight="1">
      <c r="A23" s="188" t="s">
        <v>76</v>
      </c>
      <c r="B23" s="189">
        <v>0</v>
      </c>
      <c r="C23" s="189"/>
      <c r="D23" s="189"/>
      <c r="E23" s="189"/>
      <c r="F23" s="189"/>
      <c r="G23" s="190"/>
    </row>
    <row r="24" spans="1:7" ht="16.5" customHeight="1">
      <c r="A24" s="188" t="s">
        <v>396</v>
      </c>
      <c r="B24" s="189">
        <v>250002</v>
      </c>
      <c r="C24" s="189"/>
      <c r="D24" s="189"/>
      <c r="E24" s="189"/>
      <c r="F24" s="189"/>
      <c r="G24" s="190"/>
    </row>
    <row r="25" spans="1:7" ht="16.5" customHeight="1">
      <c r="A25" s="188" t="s">
        <v>398</v>
      </c>
      <c r="B25" s="189">
        <v>10000</v>
      </c>
      <c r="C25" s="189"/>
      <c r="D25" s="189"/>
      <c r="E25" s="189"/>
      <c r="F25" s="189"/>
      <c r="G25" s="190"/>
    </row>
    <row r="26" spans="1:7" ht="16.5" customHeight="1">
      <c r="A26" s="188" t="s">
        <v>397</v>
      </c>
      <c r="B26" s="189">
        <v>10000</v>
      </c>
      <c r="C26" s="189"/>
      <c r="D26" s="189"/>
      <c r="E26" s="189"/>
      <c r="F26" s="189"/>
      <c r="G26" s="190"/>
    </row>
    <row r="27" spans="1:7" ht="16.5" customHeight="1">
      <c r="A27" s="188" t="s">
        <v>97</v>
      </c>
      <c r="B27" s="189">
        <v>0</v>
      </c>
      <c r="C27" s="189"/>
      <c r="D27" s="189"/>
      <c r="E27" s="189"/>
      <c r="F27" s="189"/>
      <c r="G27" s="190"/>
    </row>
    <row r="28" spans="1:7" ht="16.5" customHeight="1">
      <c r="A28" s="188" t="s">
        <v>379</v>
      </c>
      <c r="B28" s="189">
        <v>0</v>
      </c>
      <c r="C28" s="189"/>
      <c r="D28" s="189"/>
      <c r="E28" s="189"/>
      <c r="F28" s="189"/>
      <c r="G28" s="190"/>
    </row>
    <row r="29" spans="1:7" ht="16.5" customHeight="1">
      <c r="A29" s="188" t="s">
        <v>401</v>
      </c>
      <c r="B29" s="189">
        <v>0</v>
      </c>
      <c r="C29" s="189"/>
      <c r="D29" s="189"/>
      <c r="E29" s="189"/>
      <c r="F29" s="189"/>
      <c r="G29" s="190"/>
    </row>
    <row r="30" spans="1:7" ht="16.5" customHeight="1">
      <c r="A30" s="188" t="s">
        <v>400</v>
      </c>
      <c r="B30" s="189">
        <v>0</v>
      </c>
      <c r="C30" s="189"/>
      <c r="D30" s="189"/>
      <c r="E30" s="189"/>
      <c r="F30" s="189"/>
      <c r="G30" s="190"/>
    </row>
    <row r="31" spans="1:7" ht="16.5" customHeight="1">
      <c r="A31" s="188" t="s">
        <v>404</v>
      </c>
      <c r="B31" s="189">
        <v>0</v>
      </c>
      <c r="C31" s="189"/>
      <c r="D31" s="189"/>
      <c r="E31" s="189"/>
      <c r="F31" s="189"/>
      <c r="G31" s="190"/>
    </row>
    <row r="32" spans="1:7" ht="16.5" customHeight="1" thickBot="1">
      <c r="A32" s="196" t="s">
        <v>399</v>
      </c>
      <c r="B32" s="192">
        <v>0</v>
      </c>
      <c r="C32" s="192"/>
      <c r="D32" s="192"/>
      <c r="E32" s="192"/>
      <c r="F32" s="192"/>
      <c r="G32" s="194"/>
    </row>
    <row r="33" ht="5.25" customHeight="1" thickBot="1"/>
    <row r="34" spans="1:7" ht="16.5" customHeight="1" thickBot="1">
      <c r="A34" s="184" t="s">
        <v>380</v>
      </c>
      <c r="B34" s="195">
        <f aca="true" t="shared" si="1" ref="B34:G34">SUM(B17:B32)</f>
        <v>2272908</v>
      </c>
      <c r="C34" s="195">
        <f t="shared" si="1"/>
        <v>0</v>
      </c>
      <c r="D34" s="195">
        <f t="shared" si="1"/>
        <v>0</v>
      </c>
      <c r="E34" s="195">
        <f t="shared" si="1"/>
        <v>0</v>
      </c>
      <c r="F34" s="195">
        <f t="shared" si="1"/>
        <v>0</v>
      </c>
      <c r="G34" s="195">
        <f t="shared" si="1"/>
        <v>0</v>
      </c>
    </row>
    <row r="35" spans="2:7" ht="5.25" customHeight="1" thickBot="1">
      <c r="B35" s="197"/>
      <c r="C35" s="197"/>
      <c r="D35" s="197"/>
      <c r="E35" s="197"/>
      <c r="F35" s="197"/>
      <c r="G35" s="197"/>
    </row>
    <row r="36" spans="1:7" ht="16.5" customHeight="1">
      <c r="A36" s="198" t="s">
        <v>390</v>
      </c>
      <c r="B36" s="199">
        <f aca="true" t="shared" si="2" ref="B36:G36">+B14-B34</f>
        <v>605127</v>
      </c>
      <c r="C36" s="199">
        <f t="shared" si="2"/>
        <v>0</v>
      </c>
      <c r="D36" s="199">
        <f t="shared" si="2"/>
        <v>0</v>
      </c>
      <c r="E36" s="199">
        <f t="shared" si="2"/>
        <v>0</v>
      </c>
      <c r="F36" s="199">
        <f t="shared" si="2"/>
        <v>0</v>
      </c>
      <c r="G36" s="200">
        <f t="shared" si="2"/>
        <v>0</v>
      </c>
    </row>
    <row r="37" spans="1:7" ht="16.5" customHeight="1">
      <c r="A37" s="188" t="s">
        <v>381</v>
      </c>
      <c r="B37" s="201"/>
      <c r="C37" s="201"/>
      <c r="D37" s="201"/>
      <c r="E37" s="201"/>
      <c r="F37" s="201"/>
      <c r="G37" s="201"/>
    </row>
    <row r="38" spans="1:7" ht="16.5" customHeight="1" thickBot="1">
      <c r="A38" s="191" t="s">
        <v>382</v>
      </c>
      <c r="B38" s="202">
        <f aca="true" t="shared" si="3" ref="B38:G38">+B36+B37</f>
        <v>605127</v>
      </c>
      <c r="C38" s="202">
        <f t="shared" si="3"/>
        <v>0</v>
      </c>
      <c r="D38" s="202">
        <f t="shared" si="3"/>
        <v>0</v>
      </c>
      <c r="E38" s="202">
        <f t="shared" si="3"/>
        <v>0</v>
      </c>
      <c r="F38" s="202">
        <f t="shared" si="3"/>
        <v>0</v>
      </c>
      <c r="G38" s="203">
        <f t="shared" si="3"/>
        <v>0</v>
      </c>
    </row>
    <row r="39" ht="5.25" customHeight="1"/>
    <row r="40" spans="1:7" ht="15" customHeight="1">
      <c r="A40" s="204" t="s">
        <v>391</v>
      </c>
      <c r="B40" s="205"/>
      <c r="C40" s="205"/>
      <c r="D40" s="205"/>
      <c r="E40" s="205"/>
      <c r="F40" s="205"/>
      <c r="G40" s="205"/>
    </row>
    <row r="41" spans="1:7" ht="16.5" customHeight="1">
      <c r="A41" s="205" t="s">
        <v>383</v>
      </c>
      <c r="B41" s="206"/>
      <c r="C41" s="206"/>
      <c r="D41" s="206"/>
      <c r="E41" s="206"/>
      <c r="F41" s="206"/>
      <c r="G41" s="206"/>
    </row>
    <row r="42" spans="1:7" ht="16.5" customHeight="1">
      <c r="A42" s="207" t="s">
        <v>384</v>
      </c>
      <c r="B42" s="206"/>
      <c r="C42" s="206"/>
      <c r="D42" s="206"/>
      <c r="E42" s="206"/>
      <c r="F42" s="206"/>
      <c r="G42" s="206"/>
    </row>
    <row r="43" spans="1:7" ht="16.5" customHeight="1">
      <c r="A43" s="208"/>
      <c r="B43" s="205"/>
      <c r="C43" s="205"/>
      <c r="D43" s="205"/>
      <c r="E43" s="205"/>
      <c r="F43" s="205"/>
      <c r="G43" s="205"/>
    </row>
  </sheetData>
  <sheetProtection password="CFD3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8">
      <selection activeCell="C2" sqref="C2"/>
    </sheetView>
  </sheetViews>
  <sheetFormatPr defaultColWidth="11.421875" defaultRowHeight="15"/>
  <cols>
    <col min="1" max="1" width="4.57421875" style="140" customWidth="1"/>
    <col min="2" max="2" width="9.28125" style="140" customWidth="1"/>
    <col min="3" max="3" width="33.140625" style="140" customWidth="1"/>
    <col min="4" max="4" width="11.00390625" style="140" customWidth="1"/>
    <col min="5" max="5" width="11.421875" style="140" customWidth="1"/>
    <col min="6" max="6" width="10.28125" style="140" customWidth="1"/>
    <col min="7" max="7" width="10.421875" style="140" customWidth="1"/>
    <col min="8" max="8" width="11.421875" style="140" customWidth="1"/>
    <col min="9" max="9" width="11.140625" style="140" customWidth="1"/>
    <col min="10" max="16384" width="11.421875" style="140" customWidth="1"/>
  </cols>
  <sheetData>
    <row r="1" spans="1:9" s="136" customFormat="1" ht="29.25" customHeight="1">
      <c r="A1" s="251" t="s">
        <v>265</v>
      </c>
      <c r="B1" s="251"/>
      <c r="C1" s="134" t="s">
        <v>266</v>
      </c>
      <c r="D1" s="135">
        <v>1</v>
      </c>
      <c r="E1" s="135">
        <v>2</v>
      </c>
      <c r="F1" s="135">
        <v>3</v>
      </c>
      <c r="G1" s="135">
        <v>4</v>
      </c>
      <c r="H1" s="135">
        <v>5</v>
      </c>
      <c r="I1" s="135">
        <v>6</v>
      </c>
    </row>
    <row r="2" spans="1:9" ht="12.75">
      <c r="A2" s="252" t="s">
        <v>267</v>
      </c>
      <c r="B2" s="137">
        <v>1</v>
      </c>
      <c r="C2" s="138" t="s">
        <v>268</v>
      </c>
      <c r="D2" s="139">
        <v>1129112</v>
      </c>
      <c r="E2" s="139"/>
      <c r="F2" s="139"/>
      <c r="G2" s="139"/>
      <c r="H2" s="139"/>
      <c r="I2" s="139"/>
    </row>
    <row r="3" spans="1:9" ht="12.75">
      <c r="A3" s="252"/>
      <c r="B3" s="137">
        <v>2</v>
      </c>
      <c r="C3" s="138" t="s">
        <v>26</v>
      </c>
      <c r="D3" s="139">
        <v>500000</v>
      </c>
      <c r="E3" s="139"/>
      <c r="F3" s="139"/>
      <c r="G3" s="139"/>
      <c r="H3" s="139"/>
      <c r="I3" s="139"/>
    </row>
    <row r="4" spans="1:9" ht="12.75">
      <c r="A4" s="252"/>
      <c r="B4" s="141" t="s">
        <v>269</v>
      </c>
      <c r="C4" s="142" t="s">
        <v>270</v>
      </c>
      <c r="D4" s="143">
        <f aca="true" t="shared" si="0" ref="D4:I4">D2+D3</f>
        <v>1629112</v>
      </c>
      <c r="E4" s="143">
        <f t="shared" si="0"/>
        <v>0</v>
      </c>
      <c r="F4" s="143">
        <f t="shared" si="0"/>
        <v>0</v>
      </c>
      <c r="G4" s="143">
        <f t="shared" si="0"/>
        <v>0</v>
      </c>
      <c r="H4" s="143">
        <f t="shared" si="0"/>
        <v>0</v>
      </c>
      <c r="I4" s="143">
        <f t="shared" si="0"/>
        <v>0</v>
      </c>
    </row>
    <row r="5" spans="1:9" ht="12.75">
      <c r="A5" s="252"/>
      <c r="B5" s="141" t="s">
        <v>271</v>
      </c>
      <c r="C5" s="144" t="s">
        <v>272</v>
      </c>
      <c r="D5" s="145">
        <v>800000</v>
      </c>
      <c r="E5" s="145"/>
      <c r="F5" s="145"/>
      <c r="G5" s="145"/>
      <c r="H5" s="145"/>
      <c r="I5" s="145"/>
    </row>
    <row r="6" spans="1:9" ht="12.75">
      <c r="A6" s="252"/>
      <c r="B6" s="146"/>
      <c r="C6" s="147"/>
      <c r="D6" s="148"/>
      <c r="E6" s="148"/>
      <c r="F6" s="148"/>
      <c r="G6" s="148"/>
      <c r="H6" s="148"/>
      <c r="I6" s="148"/>
    </row>
    <row r="7" spans="1:9" ht="12.75">
      <c r="A7" s="252"/>
      <c r="B7" s="149" t="s">
        <v>273</v>
      </c>
      <c r="C7" s="150" t="s">
        <v>274</v>
      </c>
      <c r="D7" s="151">
        <f aca="true" t="shared" si="1" ref="D7:I7">D4-D5</f>
        <v>829112</v>
      </c>
      <c r="E7" s="151">
        <f t="shared" si="1"/>
        <v>0</v>
      </c>
      <c r="F7" s="151">
        <f t="shared" si="1"/>
        <v>0</v>
      </c>
      <c r="G7" s="151">
        <f t="shared" si="1"/>
        <v>0</v>
      </c>
      <c r="H7" s="151">
        <f t="shared" si="1"/>
        <v>0</v>
      </c>
      <c r="I7" s="151">
        <f t="shared" si="1"/>
        <v>0</v>
      </c>
    </row>
    <row r="8" spans="1:9" ht="12.75">
      <c r="A8" s="253"/>
      <c r="B8" s="146"/>
      <c r="C8" s="152"/>
      <c r="D8" s="148"/>
      <c r="E8" s="148"/>
      <c r="F8" s="148"/>
      <c r="G8" s="148"/>
      <c r="H8" s="148"/>
      <c r="I8" s="148"/>
    </row>
    <row r="9" spans="1:9" ht="12.75">
      <c r="A9" s="254" t="s">
        <v>275</v>
      </c>
      <c r="B9" s="137">
        <v>3</v>
      </c>
      <c r="C9" s="138" t="s">
        <v>10</v>
      </c>
      <c r="D9" s="139">
        <v>216185</v>
      </c>
      <c r="E9" s="139"/>
      <c r="F9" s="139"/>
      <c r="G9" s="139"/>
      <c r="H9" s="139"/>
      <c r="I9" s="139"/>
    </row>
    <row r="10" spans="1:9" ht="12.75">
      <c r="A10" s="255"/>
      <c r="B10" s="137">
        <v>4</v>
      </c>
      <c r="C10" s="138" t="s">
        <v>276</v>
      </c>
      <c r="D10" s="139">
        <v>297679</v>
      </c>
      <c r="E10" s="139"/>
      <c r="F10" s="139"/>
      <c r="G10" s="139"/>
      <c r="H10" s="139"/>
      <c r="I10" s="139"/>
    </row>
    <row r="11" spans="1:9" ht="12.75">
      <c r="A11" s="255"/>
      <c r="B11" s="141" t="s">
        <v>277</v>
      </c>
      <c r="C11" s="142" t="s">
        <v>278</v>
      </c>
      <c r="D11" s="143">
        <f aca="true" t="shared" si="2" ref="D11:I11">D9+D10</f>
        <v>513864</v>
      </c>
      <c r="E11" s="143">
        <f t="shared" si="2"/>
        <v>0</v>
      </c>
      <c r="F11" s="143">
        <f t="shared" si="2"/>
        <v>0</v>
      </c>
      <c r="G11" s="143">
        <f t="shared" si="2"/>
        <v>0</v>
      </c>
      <c r="H11" s="143">
        <f t="shared" si="2"/>
        <v>0</v>
      </c>
      <c r="I11" s="143">
        <f t="shared" si="2"/>
        <v>0</v>
      </c>
    </row>
    <row r="12" spans="1:9" ht="12.75">
      <c r="A12" s="255"/>
      <c r="B12" s="137">
        <v>5</v>
      </c>
      <c r="C12" s="138" t="s">
        <v>29</v>
      </c>
      <c r="D12" s="139">
        <v>225333</v>
      </c>
      <c r="E12" s="139"/>
      <c r="F12" s="139"/>
      <c r="G12" s="139"/>
      <c r="H12" s="139"/>
      <c r="I12" s="139"/>
    </row>
    <row r="13" spans="1:9" ht="12.75">
      <c r="A13" s="255"/>
      <c r="B13" s="137">
        <v>6</v>
      </c>
      <c r="C13" s="138" t="s">
        <v>279</v>
      </c>
      <c r="D13" s="139">
        <v>64546</v>
      </c>
      <c r="E13" s="139"/>
      <c r="F13" s="139"/>
      <c r="G13" s="139"/>
      <c r="H13" s="139"/>
      <c r="I13" s="139"/>
    </row>
    <row r="14" spans="1:9" ht="12.75">
      <c r="A14" s="255"/>
      <c r="B14" s="141" t="s">
        <v>280</v>
      </c>
      <c r="C14" s="142" t="s">
        <v>281</v>
      </c>
      <c r="D14" s="143">
        <f aca="true" t="shared" si="3" ref="D14:I14">D12+D13</f>
        <v>289879</v>
      </c>
      <c r="E14" s="143">
        <f t="shared" si="3"/>
        <v>0</v>
      </c>
      <c r="F14" s="143">
        <f t="shared" si="3"/>
        <v>0</v>
      </c>
      <c r="G14" s="143">
        <f t="shared" si="3"/>
        <v>0</v>
      </c>
      <c r="H14" s="143">
        <f t="shared" si="3"/>
        <v>0</v>
      </c>
      <c r="I14" s="143">
        <f t="shared" si="3"/>
        <v>0</v>
      </c>
    </row>
    <row r="15" spans="1:9" ht="12.75">
      <c r="A15" s="256"/>
      <c r="B15" s="153"/>
      <c r="C15" s="154"/>
      <c r="D15" s="155"/>
      <c r="E15" s="155"/>
      <c r="F15" s="155"/>
      <c r="G15" s="155"/>
      <c r="H15" s="155"/>
      <c r="I15" s="155"/>
    </row>
    <row r="16" spans="1:9" ht="12.75">
      <c r="A16" s="156"/>
      <c r="B16" s="141" t="s">
        <v>282</v>
      </c>
      <c r="C16" s="142" t="s">
        <v>283</v>
      </c>
      <c r="D16" s="143">
        <f aca="true" t="shared" si="4" ref="D16:I16">D11-D14</f>
        <v>223985</v>
      </c>
      <c r="E16" s="143">
        <f t="shared" si="4"/>
        <v>0</v>
      </c>
      <c r="F16" s="143">
        <f t="shared" si="4"/>
        <v>0</v>
      </c>
      <c r="G16" s="143">
        <f t="shared" si="4"/>
        <v>0</v>
      </c>
      <c r="H16" s="143">
        <f t="shared" si="4"/>
        <v>0</v>
      </c>
      <c r="I16" s="143">
        <f t="shared" si="4"/>
        <v>0</v>
      </c>
    </row>
    <row r="17" spans="1:9" ht="12.75">
      <c r="A17" s="156"/>
      <c r="B17" s="157"/>
      <c r="C17" s="154"/>
      <c r="D17" s="155"/>
      <c r="E17" s="155"/>
      <c r="F17" s="155"/>
      <c r="G17" s="155"/>
      <c r="H17" s="155"/>
      <c r="I17" s="155"/>
    </row>
    <row r="18" spans="1:9" ht="12.75">
      <c r="A18" s="156"/>
      <c r="B18" s="257" t="s">
        <v>284</v>
      </c>
      <c r="C18" s="258"/>
      <c r="D18" s="263">
        <f aca="true" t="shared" si="5" ref="D18:I18">D7-D16</f>
        <v>605127</v>
      </c>
      <c r="E18" s="266">
        <f t="shared" si="5"/>
        <v>0</v>
      </c>
      <c r="F18" s="266">
        <f t="shared" si="5"/>
        <v>0</v>
      </c>
      <c r="G18" s="266">
        <f t="shared" si="5"/>
        <v>0</v>
      </c>
      <c r="H18" s="266">
        <f t="shared" si="5"/>
        <v>0</v>
      </c>
      <c r="I18" s="266">
        <f t="shared" si="5"/>
        <v>0</v>
      </c>
    </row>
    <row r="19" spans="1:9" ht="12.75">
      <c r="A19" s="156"/>
      <c r="B19" s="259"/>
      <c r="C19" s="260"/>
      <c r="D19" s="264"/>
      <c r="E19" s="266"/>
      <c r="F19" s="266"/>
      <c r="G19" s="266"/>
      <c r="H19" s="266"/>
      <c r="I19" s="266"/>
    </row>
    <row r="20" spans="1:9" ht="12.75">
      <c r="A20" s="156"/>
      <c r="B20" s="261"/>
      <c r="C20" s="262"/>
      <c r="D20" s="265"/>
      <c r="E20" s="266"/>
      <c r="F20" s="266"/>
      <c r="G20" s="266"/>
      <c r="H20" s="266"/>
      <c r="I20" s="266"/>
    </row>
    <row r="21" spans="1:9" ht="12.75">
      <c r="A21" s="156"/>
      <c r="B21" s="157"/>
      <c r="C21" s="154"/>
      <c r="D21" s="155"/>
      <c r="E21" s="155"/>
      <c r="F21" s="155"/>
      <c r="G21" s="155"/>
      <c r="H21" s="155"/>
      <c r="I21" s="155"/>
    </row>
    <row r="22" spans="1:9" ht="12.75">
      <c r="A22" s="254" t="s">
        <v>285</v>
      </c>
      <c r="B22" s="158">
        <v>7</v>
      </c>
      <c r="C22" s="138" t="s">
        <v>286</v>
      </c>
      <c r="D22" s="139"/>
      <c r="E22" s="139"/>
      <c r="F22" s="139"/>
      <c r="G22" s="139"/>
      <c r="H22" s="139"/>
      <c r="I22" s="139"/>
    </row>
    <row r="23" spans="1:9" ht="12.75">
      <c r="A23" s="255"/>
      <c r="B23" s="158">
        <v>8</v>
      </c>
      <c r="C23" s="138" t="s">
        <v>287</v>
      </c>
      <c r="D23" s="139"/>
      <c r="E23" s="139"/>
      <c r="F23" s="139"/>
      <c r="G23" s="139"/>
      <c r="H23" s="139"/>
      <c r="I23" s="139"/>
    </row>
    <row r="24" spans="1:9" ht="12.75">
      <c r="A24" s="255"/>
      <c r="B24" s="158">
        <v>9</v>
      </c>
      <c r="C24" s="138" t="s">
        <v>288</v>
      </c>
      <c r="D24" s="139"/>
      <c r="E24" s="139"/>
      <c r="F24" s="139"/>
      <c r="G24" s="139"/>
      <c r="H24" s="139"/>
      <c r="I24" s="139"/>
    </row>
    <row r="25" spans="1:9" ht="12.75">
      <c r="A25" s="255"/>
      <c r="B25" s="158">
        <v>10</v>
      </c>
      <c r="C25" s="138" t="s">
        <v>289</v>
      </c>
      <c r="D25" s="139"/>
      <c r="E25" s="139"/>
      <c r="F25" s="139"/>
      <c r="G25" s="139"/>
      <c r="H25" s="139"/>
      <c r="I25" s="139"/>
    </row>
    <row r="26" spans="1:9" ht="12.75">
      <c r="A26" s="255"/>
      <c r="B26" s="159" t="s">
        <v>290</v>
      </c>
      <c r="C26" s="142" t="s">
        <v>291</v>
      </c>
      <c r="D26" s="143">
        <f aca="true" t="shared" si="6" ref="D26:I26">D22+D23+D24+D25</f>
        <v>0</v>
      </c>
      <c r="E26" s="143">
        <f t="shared" si="6"/>
        <v>0</v>
      </c>
      <c r="F26" s="143">
        <f t="shared" si="6"/>
        <v>0</v>
      </c>
      <c r="G26" s="143">
        <f t="shared" si="6"/>
        <v>0</v>
      </c>
      <c r="H26" s="143">
        <f t="shared" si="6"/>
        <v>0</v>
      </c>
      <c r="I26" s="143">
        <f t="shared" si="6"/>
        <v>0</v>
      </c>
    </row>
    <row r="27" spans="1:9" ht="12.75">
      <c r="A27" s="255"/>
      <c r="B27" s="158">
        <v>11</v>
      </c>
      <c r="C27" s="138" t="s">
        <v>292</v>
      </c>
      <c r="D27" s="139"/>
      <c r="E27" s="139"/>
      <c r="F27" s="139"/>
      <c r="G27" s="139"/>
      <c r="H27" s="139"/>
      <c r="I27" s="139"/>
    </row>
    <row r="28" spans="1:9" ht="12.75">
      <c r="A28" s="255"/>
      <c r="B28" s="158">
        <v>12</v>
      </c>
      <c r="C28" s="138" t="s">
        <v>293</v>
      </c>
      <c r="D28" s="139"/>
      <c r="E28" s="139"/>
      <c r="F28" s="139"/>
      <c r="G28" s="139"/>
      <c r="H28" s="139"/>
      <c r="I28" s="139"/>
    </row>
    <row r="29" spans="1:9" ht="12.75">
      <c r="A29" s="255"/>
      <c r="B29" s="158">
        <v>13</v>
      </c>
      <c r="C29" s="138" t="s">
        <v>294</v>
      </c>
      <c r="D29" s="139"/>
      <c r="E29" s="139"/>
      <c r="F29" s="139"/>
      <c r="G29" s="139"/>
      <c r="H29" s="139"/>
      <c r="I29" s="139"/>
    </row>
    <row r="30" spans="1:9" ht="12.75">
      <c r="A30" s="255"/>
      <c r="B30" s="159" t="s">
        <v>295</v>
      </c>
      <c r="C30" s="142" t="s">
        <v>296</v>
      </c>
      <c r="D30" s="143">
        <f aca="true" t="shared" si="7" ref="D30:I30">D27+D28+D29</f>
        <v>0</v>
      </c>
      <c r="E30" s="143">
        <f t="shared" si="7"/>
        <v>0</v>
      </c>
      <c r="F30" s="143">
        <f t="shared" si="7"/>
        <v>0</v>
      </c>
      <c r="G30" s="143">
        <f t="shared" si="7"/>
        <v>0</v>
      </c>
      <c r="H30" s="143">
        <f t="shared" si="7"/>
        <v>0</v>
      </c>
      <c r="I30" s="143">
        <f t="shared" si="7"/>
        <v>0</v>
      </c>
    </row>
    <row r="31" spans="1:9" ht="12.75">
      <c r="A31" s="255"/>
      <c r="B31" s="153"/>
      <c r="C31" s="154"/>
      <c r="D31" s="155"/>
      <c r="E31" s="155"/>
      <c r="F31" s="155"/>
      <c r="G31" s="155"/>
      <c r="H31" s="155"/>
      <c r="I31" s="155"/>
    </row>
    <row r="32" spans="1:9" ht="12.75">
      <c r="A32" s="255"/>
      <c r="B32" s="159" t="s">
        <v>297</v>
      </c>
      <c r="C32" s="142" t="s">
        <v>298</v>
      </c>
      <c r="D32" s="143">
        <f aca="true" t="shared" si="8" ref="D32:I32">D26-D30</f>
        <v>0</v>
      </c>
      <c r="E32" s="143">
        <f t="shared" si="8"/>
        <v>0</v>
      </c>
      <c r="F32" s="143">
        <f t="shared" si="8"/>
        <v>0</v>
      </c>
      <c r="G32" s="143">
        <f t="shared" si="8"/>
        <v>0</v>
      </c>
      <c r="H32" s="143">
        <f t="shared" si="8"/>
        <v>0</v>
      </c>
      <c r="I32" s="143">
        <f t="shared" si="8"/>
        <v>0</v>
      </c>
    </row>
    <row r="33" spans="1:9" ht="12.75">
      <c r="A33" s="255"/>
      <c r="B33" s="158">
        <v>14</v>
      </c>
      <c r="C33" s="160" t="s">
        <v>299</v>
      </c>
      <c r="D33" s="139"/>
      <c r="E33" s="139"/>
      <c r="F33" s="139"/>
      <c r="G33" s="139"/>
      <c r="H33" s="139"/>
      <c r="I33" s="139"/>
    </row>
    <row r="34" spans="1:9" ht="12.75">
      <c r="A34" s="255"/>
      <c r="B34" s="158">
        <v>15</v>
      </c>
      <c r="C34" s="160" t="s">
        <v>300</v>
      </c>
      <c r="D34" s="139"/>
      <c r="E34" s="139"/>
      <c r="F34" s="139"/>
      <c r="G34" s="139"/>
      <c r="H34" s="139"/>
      <c r="I34" s="139"/>
    </row>
    <row r="35" spans="1:9" ht="12.75">
      <c r="A35" s="255"/>
      <c r="B35" s="158">
        <v>16</v>
      </c>
      <c r="C35" s="160" t="s">
        <v>301</v>
      </c>
      <c r="D35" s="139"/>
      <c r="E35" s="139"/>
      <c r="F35" s="139"/>
      <c r="G35" s="139"/>
      <c r="H35" s="139"/>
      <c r="I35" s="139"/>
    </row>
    <row r="36" spans="1:9" ht="12.75">
      <c r="A36" s="255"/>
      <c r="B36" s="158">
        <v>17</v>
      </c>
      <c r="C36" s="160" t="s">
        <v>302</v>
      </c>
      <c r="D36" s="139"/>
      <c r="E36" s="139"/>
      <c r="F36" s="139"/>
      <c r="G36" s="139"/>
      <c r="H36" s="139"/>
      <c r="I36" s="139"/>
    </row>
    <row r="37" spans="1:9" ht="12.75">
      <c r="A37" s="255"/>
      <c r="B37" s="159" t="s">
        <v>303</v>
      </c>
      <c r="C37" s="142" t="s">
        <v>304</v>
      </c>
      <c r="D37" s="143">
        <f aca="true" t="shared" si="9" ref="D37:I37">D33+D34+D35+D36</f>
        <v>0</v>
      </c>
      <c r="E37" s="143">
        <f t="shared" si="9"/>
        <v>0</v>
      </c>
      <c r="F37" s="143">
        <f t="shared" si="9"/>
        <v>0</v>
      </c>
      <c r="G37" s="143">
        <f t="shared" si="9"/>
        <v>0</v>
      </c>
      <c r="H37" s="143">
        <f t="shared" si="9"/>
        <v>0</v>
      </c>
      <c r="I37" s="143">
        <f t="shared" si="9"/>
        <v>0</v>
      </c>
    </row>
    <row r="38" spans="1:9" ht="12.75">
      <c r="A38" s="255"/>
      <c r="B38" s="158" t="s">
        <v>305</v>
      </c>
      <c r="C38" s="160" t="s">
        <v>306</v>
      </c>
      <c r="D38" s="139"/>
      <c r="E38" s="139"/>
      <c r="F38" s="139"/>
      <c r="G38" s="139"/>
      <c r="H38" s="139"/>
      <c r="I38" s="139"/>
    </row>
    <row r="39" spans="1:9" ht="12.75">
      <c r="A39" s="256"/>
      <c r="B39" s="159" t="s">
        <v>307</v>
      </c>
      <c r="C39" s="142" t="s">
        <v>308</v>
      </c>
      <c r="D39" s="143">
        <f aca="true" t="shared" si="10" ref="D39:I39">D37+D38</f>
        <v>0</v>
      </c>
      <c r="E39" s="161">
        <f t="shared" si="10"/>
        <v>0</v>
      </c>
      <c r="F39" s="162">
        <f>F37+F38</f>
        <v>0</v>
      </c>
      <c r="G39" s="161">
        <f t="shared" si="10"/>
        <v>0</v>
      </c>
      <c r="H39" s="143">
        <f t="shared" si="10"/>
        <v>0</v>
      </c>
      <c r="I39" s="143">
        <f t="shared" si="10"/>
        <v>0</v>
      </c>
    </row>
    <row r="40" spans="1:9" ht="12.75">
      <c r="A40" s="156"/>
      <c r="B40" s="267" t="s">
        <v>309</v>
      </c>
      <c r="C40" s="258"/>
      <c r="D40" s="270">
        <v>0.59</v>
      </c>
      <c r="E40" s="270"/>
      <c r="F40" s="270"/>
      <c r="G40" s="270"/>
      <c r="H40" s="270"/>
      <c r="I40" s="270"/>
    </row>
    <row r="41" spans="1:9" ht="12.75">
      <c r="A41" s="156"/>
      <c r="B41" s="268"/>
      <c r="C41" s="269"/>
      <c r="D41" s="271"/>
      <c r="E41" s="271"/>
      <c r="F41" s="271"/>
      <c r="G41" s="271"/>
      <c r="H41" s="271"/>
      <c r="I41" s="271"/>
    </row>
    <row r="42" spans="1:9" ht="12.75">
      <c r="A42" s="156"/>
      <c r="B42" s="141" t="s">
        <v>310</v>
      </c>
      <c r="C42" s="163"/>
      <c r="D42" s="164">
        <v>2.4</v>
      </c>
      <c r="E42" s="164"/>
      <c r="F42" s="164"/>
      <c r="G42" s="164"/>
      <c r="H42" s="164"/>
      <c r="I42" s="164"/>
    </row>
    <row r="43" spans="1:9" ht="12.75">
      <c r="A43" s="156"/>
      <c r="B43" s="272" t="s">
        <v>311</v>
      </c>
      <c r="C43" s="273"/>
      <c r="D43" s="270">
        <v>1.4</v>
      </c>
      <c r="E43" s="270"/>
      <c r="F43" s="270"/>
      <c r="G43" s="270"/>
      <c r="H43" s="270"/>
      <c r="I43" s="270"/>
    </row>
    <row r="44" spans="1:9" ht="12.75">
      <c r="A44" s="156"/>
      <c r="B44" s="268"/>
      <c r="C44" s="274"/>
      <c r="D44" s="271"/>
      <c r="E44" s="271"/>
      <c r="F44" s="271"/>
      <c r="G44" s="271"/>
      <c r="H44" s="271"/>
      <c r="I44" s="271"/>
    </row>
    <row r="45" spans="1:9" ht="12.75">
      <c r="A45" s="156"/>
      <c r="B45" s="272" t="s">
        <v>312</v>
      </c>
      <c r="C45" s="276"/>
      <c r="D45" s="270">
        <v>2.9</v>
      </c>
      <c r="E45" s="270"/>
      <c r="F45" s="270"/>
      <c r="G45" s="270"/>
      <c r="H45" s="270"/>
      <c r="I45" s="270"/>
    </row>
    <row r="46" spans="1:9" ht="12.75">
      <c r="A46" s="156"/>
      <c r="B46" s="277"/>
      <c r="C46" s="278"/>
      <c r="D46" s="271"/>
      <c r="E46" s="271"/>
      <c r="F46" s="271"/>
      <c r="G46" s="271"/>
      <c r="H46" s="275"/>
      <c r="I46" s="275"/>
    </row>
    <row r="47" spans="1:9" ht="12.75">
      <c r="A47" s="156"/>
      <c r="B47" s="267" t="s">
        <v>313</v>
      </c>
      <c r="C47" s="273"/>
      <c r="D47" s="270">
        <v>0.1</v>
      </c>
      <c r="E47" s="270"/>
      <c r="F47" s="270"/>
      <c r="G47" s="270"/>
      <c r="H47" s="270"/>
      <c r="I47" s="270"/>
    </row>
    <row r="48" spans="1:9" ht="12.75">
      <c r="A48" s="156"/>
      <c r="B48" s="268"/>
      <c r="C48" s="274"/>
      <c r="D48" s="271"/>
      <c r="E48" s="271"/>
      <c r="F48" s="271"/>
      <c r="G48" s="271"/>
      <c r="H48" s="271"/>
      <c r="I48" s="271"/>
    </row>
    <row r="49" spans="1:9" ht="12.75">
      <c r="A49" s="156"/>
      <c r="B49" s="165" t="s">
        <v>314</v>
      </c>
      <c r="C49" s="166"/>
      <c r="D49" s="167">
        <v>0.05</v>
      </c>
      <c r="E49" s="167"/>
      <c r="F49" s="167"/>
      <c r="G49" s="167"/>
      <c r="H49" s="167"/>
      <c r="I49" s="167"/>
    </row>
    <row r="50" spans="1:9" ht="12.75">
      <c r="A50" s="156"/>
      <c r="B50" s="168" t="s">
        <v>315</v>
      </c>
      <c r="C50" s="169"/>
      <c r="D50" s="139">
        <v>31</v>
      </c>
      <c r="E50" s="139"/>
      <c r="F50" s="139"/>
      <c r="G50" s="139"/>
      <c r="H50" s="139"/>
      <c r="I50" s="139"/>
    </row>
    <row r="51" spans="1:9" ht="12.75">
      <c r="A51" s="156"/>
      <c r="B51" s="153" t="s">
        <v>316</v>
      </c>
      <c r="C51" s="156"/>
      <c r="D51" s="170"/>
      <c r="E51" s="170"/>
      <c r="F51" s="170"/>
      <c r="G51" s="171"/>
      <c r="H51" s="170"/>
      <c r="I51" s="170"/>
    </row>
    <row r="52" spans="1:9" ht="12.75">
      <c r="A52" s="156"/>
      <c r="B52" s="153" t="s">
        <v>317</v>
      </c>
      <c r="C52" s="156"/>
      <c r="D52" s="170"/>
      <c r="E52" s="170"/>
      <c r="F52" s="170"/>
      <c r="G52" s="170"/>
      <c r="H52" s="170"/>
      <c r="I52" s="170"/>
    </row>
  </sheetData>
  <sheetProtection password="CFD3" sheet="1"/>
  <mergeCells count="39">
    <mergeCell ref="I47:I48"/>
    <mergeCell ref="B45:C46"/>
    <mergeCell ref="D45:D46"/>
    <mergeCell ref="B47:C48"/>
    <mergeCell ref="D47:D48"/>
    <mergeCell ref="E47:E48"/>
    <mergeCell ref="F47:F48"/>
    <mergeCell ref="G47:G48"/>
    <mergeCell ref="H47:H48"/>
    <mergeCell ref="E45:E46"/>
    <mergeCell ref="F45:F46"/>
    <mergeCell ref="G45:G46"/>
    <mergeCell ref="H45:H46"/>
    <mergeCell ref="H40:H41"/>
    <mergeCell ref="I40:I41"/>
    <mergeCell ref="I43:I44"/>
    <mergeCell ref="I45:I46"/>
    <mergeCell ref="B43:C44"/>
    <mergeCell ref="D43:D44"/>
    <mergeCell ref="E43:E44"/>
    <mergeCell ref="F43:F44"/>
    <mergeCell ref="G43:G44"/>
    <mergeCell ref="H43:H44"/>
    <mergeCell ref="F18:F20"/>
    <mergeCell ref="G18:G20"/>
    <mergeCell ref="H18:H20"/>
    <mergeCell ref="I18:I20"/>
    <mergeCell ref="A22:A39"/>
    <mergeCell ref="B40:C41"/>
    <mergeCell ref="D40:D41"/>
    <mergeCell ref="E40:E41"/>
    <mergeCell ref="F40:F41"/>
    <mergeCell ref="G40:G41"/>
    <mergeCell ref="A1:B1"/>
    <mergeCell ref="A2:A8"/>
    <mergeCell ref="A9:A15"/>
    <mergeCell ref="B18:C20"/>
    <mergeCell ref="D18:D20"/>
    <mergeCell ref="E18:E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3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41.140625" style="0" customWidth="1"/>
    <col min="2" max="7" width="9.7109375" style="0" customWidth="1"/>
  </cols>
  <sheetData>
    <row r="1" spans="1:7" ht="15.75" thickTop="1">
      <c r="A1" s="21" t="s">
        <v>318</v>
      </c>
      <c r="B1" s="223" t="s">
        <v>116</v>
      </c>
      <c r="C1" s="224"/>
      <c r="D1" s="225"/>
      <c r="E1" s="223" t="s">
        <v>117</v>
      </c>
      <c r="F1" s="224"/>
      <c r="G1" s="226"/>
    </row>
    <row r="2" spans="1:7" s="25" customFormat="1" ht="25.5">
      <c r="A2" s="22" t="s">
        <v>177</v>
      </c>
      <c r="B2" s="23" t="s">
        <v>178</v>
      </c>
      <c r="C2" s="23" t="s">
        <v>179</v>
      </c>
      <c r="D2" s="23" t="s">
        <v>180</v>
      </c>
      <c r="E2" s="23" t="s">
        <v>178</v>
      </c>
      <c r="F2" s="23" t="s">
        <v>179</v>
      </c>
      <c r="G2" s="24" t="s">
        <v>180</v>
      </c>
    </row>
    <row r="3" spans="1:7" ht="15">
      <c r="A3" s="26" t="s">
        <v>181</v>
      </c>
      <c r="B3" s="27"/>
      <c r="C3" s="27"/>
      <c r="D3" s="28">
        <v>808800</v>
      </c>
      <c r="E3" s="27"/>
      <c r="F3" s="27"/>
      <c r="G3" s="29">
        <v>646400</v>
      </c>
    </row>
    <row r="4" spans="1:7" ht="15">
      <c r="A4" s="26" t="s">
        <v>182</v>
      </c>
      <c r="B4" s="27"/>
      <c r="C4" s="27"/>
      <c r="D4" s="28">
        <v>133320</v>
      </c>
      <c r="E4" s="27"/>
      <c r="F4" s="27"/>
      <c r="G4" s="29">
        <v>88880</v>
      </c>
    </row>
    <row r="5" spans="1:7" ht="15.75" thickBot="1">
      <c r="A5" s="30" t="s">
        <v>183</v>
      </c>
      <c r="B5" s="31"/>
      <c r="C5" s="31"/>
      <c r="D5" s="32">
        <v>120000</v>
      </c>
      <c r="E5" s="31"/>
      <c r="F5" s="31"/>
      <c r="G5" s="33">
        <v>80000</v>
      </c>
    </row>
    <row r="6" spans="1:7" ht="16.5" thickBot="1" thickTop="1">
      <c r="A6" s="34" t="s">
        <v>184</v>
      </c>
      <c r="B6" s="35">
        <v>24000</v>
      </c>
      <c r="C6" s="36">
        <f>IF(B6&lt;&gt;0,D6/B6,"")</f>
        <v>44.255</v>
      </c>
      <c r="D6" s="37">
        <f>SUM(D3,D4,D5)</f>
        <v>1062120</v>
      </c>
      <c r="E6" s="35">
        <v>8000</v>
      </c>
      <c r="F6" s="36">
        <f>IF(E6&lt;&gt;0,G6/E6,"")</f>
        <v>101.91</v>
      </c>
      <c r="G6" s="38">
        <f>SUM(G3,G4,G5)</f>
        <v>815280</v>
      </c>
    </row>
    <row r="7" spans="1:7" ht="15.75" thickTop="1">
      <c r="A7" s="39" t="s">
        <v>185</v>
      </c>
      <c r="B7" s="40">
        <v>0</v>
      </c>
      <c r="C7" s="41"/>
      <c r="D7" s="40">
        <v>0</v>
      </c>
      <c r="E7" s="40">
        <v>0</v>
      </c>
      <c r="F7" s="41"/>
      <c r="G7" s="42">
        <v>0</v>
      </c>
    </row>
    <row r="8" spans="1:7" ht="15.75" thickBot="1">
      <c r="A8" s="30" t="s">
        <v>186</v>
      </c>
      <c r="B8" s="32">
        <v>0</v>
      </c>
      <c r="C8" s="31"/>
      <c r="D8" s="32">
        <v>0</v>
      </c>
      <c r="E8" s="32">
        <v>2921</v>
      </c>
      <c r="F8" s="31"/>
      <c r="G8" s="33">
        <v>297679</v>
      </c>
    </row>
    <row r="9" spans="1:7" ht="16.5" thickBot="1" thickTop="1">
      <c r="A9" s="43" t="s">
        <v>187</v>
      </c>
      <c r="B9" s="44">
        <f>SUM(B6,B7,-B8)</f>
        <v>24000</v>
      </c>
      <c r="C9" s="36">
        <f>IF(B9&lt;&gt;0,D9/B9,"")</f>
        <v>44.255</v>
      </c>
      <c r="D9" s="45">
        <f>SUM(D6,D7,-D8)</f>
        <v>1062120</v>
      </c>
      <c r="E9" s="45">
        <f>SUM(E6,E7,-E8)</f>
        <v>5079</v>
      </c>
      <c r="F9" s="36">
        <f>IF(E9&lt;&gt;0,G9/E9,"")</f>
        <v>101.91002165780665</v>
      </c>
      <c r="G9" s="46">
        <f>SUM(G6,G7,-G8)</f>
        <v>517601</v>
      </c>
    </row>
    <row r="10" spans="1:7" ht="15.75" thickTop="1">
      <c r="A10" s="39" t="s">
        <v>188</v>
      </c>
      <c r="B10" s="47"/>
      <c r="C10" s="47"/>
      <c r="D10" s="40">
        <v>235200</v>
      </c>
      <c r="E10" s="41"/>
      <c r="F10" s="47"/>
      <c r="G10" s="42">
        <v>99000</v>
      </c>
    </row>
    <row r="11" spans="1:7" ht="15">
      <c r="A11" s="26" t="s">
        <v>189</v>
      </c>
      <c r="B11" s="48"/>
      <c r="C11" s="48"/>
      <c r="D11" s="28">
        <v>0</v>
      </c>
      <c r="E11" s="27"/>
      <c r="F11" s="48"/>
      <c r="G11" s="29">
        <v>0</v>
      </c>
    </row>
    <row r="12" spans="1:7" ht="15.75" thickBot="1">
      <c r="A12" s="30" t="s">
        <v>190</v>
      </c>
      <c r="B12" s="49"/>
      <c r="C12" s="49"/>
      <c r="D12" s="32">
        <v>109350</v>
      </c>
      <c r="E12" s="31"/>
      <c r="F12" s="49"/>
      <c r="G12" s="33">
        <v>68784</v>
      </c>
    </row>
    <row r="13" spans="1:7" ht="16.5" thickBot="1" thickTop="1">
      <c r="A13" s="34" t="s">
        <v>191</v>
      </c>
      <c r="B13" s="37">
        <f>B9</f>
        <v>24000</v>
      </c>
      <c r="C13" s="36">
        <f>IF(B13&lt;&gt;0,D13/B13,"")</f>
        <v>14.35625</v>
      </c>
      <c r="D13" s="37">
        <f>SUM(D10,D11,D12)</f>
        <v>344550</v>
      </c>
      <c r="E13" s="37">
        <f>E9</f>
        <v>5079</v>
      </c>
      <c r="F13" s="36">
        <f>IF(E13&lt;&gt;0,G13/E13,"")</f>
        <v>33.03484937979918</v>
      </c>
      <c r="G13" s="38">
        <f>SUM(G10,G11,G12)</f>
        <v>167784</v>
      </c>
    </row>
    <row r="14" spans="1:12" ht="55.5" customHeight="1" thickBot="1" thickTop="1">
      <c r="A14" s="50" t="s">
        <v>192</v>
      </c>
      <c r="B14" s="51"/>
      <c r="C14" s="51"/>
      <c r="D14" s="52">
        <v>199786</v>
      </c>
      <c r="E14" s="51"/>
      <c r="F14" s="51"/>
      <c r="G14" s="53">
        <v>108719</v>
      </c>
      <c r="L14" t="s">
        <v>193</v>
      </c>
    </row>
    <row r="15" spans="1:7" ht="16.5" thickBot="1" thickTop="1">
      <c r="A15" s="34" t="s">
        <v>194</v>
      </c>
      <c r="B15" s="54">
        <f>B13</f>
        <v>24000</v>
      </c>
      <c r="C15" s="36">
        <f>IF(B15&lt;&gt;0,D15/B15,"")</f>
        <v>66.93566666666666</v>
      </c>
      <c r="D15" s="55">
        <f>SUM(D9,D13,D14)</f>
        <v>1606456</v>
      </c>
      <c r="E15" s="54">
        <f>E13</f>
        <v>5079</v>
      </c>
      <c r="F15" s="36">
        <f>IF(E15&lt;&gt;0,G15/E15,"")</f>
        <v>156.3504626895058</v>
      </c>
      <c r="G15" s="56">
        <f>SUM(G9,G13,G14)</f>
        <v>794104</v>
      </c>
    </row>
    <row r="16" spans="1:7" ht="15.75" thickTop="1">
      <c r="A16" s="57" t="s">
        <v>195</v>
      </c>
      <c r="B16" s="58">
        <f>B15</f>
        <v>24000</v>
      </c>
      <c r="C16" s="59">
        <v>70</v>
      </c>
      <c r="D16" s="60">
        <f>PRODUCT(B16,C16)</f>
        <v>1680000</v>
      </c>
      <c r="E16" s="58">
        <f>E15</f>
        <v>5079</v>
      </c>
      <c r="F16" s="59">
        <v>180</v>
      </c>
      <c r="G16" s="61">
        <f>PRODUCT(E16,F16)</f>
        <v>914220</v>
      </c>
    </row>
    <row r="17" spans="1:7" ht="15.75" thickBot="1">
      <c r="A17" s="62" t="s">
        <v>196</v>
      </c>
      <c r="B17" s="63">
        <f>B16</f>
        <v>24000</v>
      </c>
      <c r="C17" s="64">
        <f>IF(OR(C16&lt;&gt;0,C15&lt;&gt;0),SUM(C16)-SUM(C15),"")</f>
        <v>3.0643333333333374</v>
      </c>
      <c r="D17" s="65">
        <f>PRODUCT(B17,C17)</f>
        <v>73544.0000000001</v>
      </c>
      <c r="E17" s="63">
        <f>E15</f>
        <v>5079</v>
      </c>
      <c r="F17" s="64">
        <f>IF(OR(F16&lt;&gt;0,F15&lt;&gt;0),SUM(F16)-SUM(F15),"")</f>
        <v>23.649537310494196</v>
      </c>
      <c r="G17" s="66">
        <f>PRODUCT(E17,F17)</f>
        <v>120116.00000000003</v>
      </c>
    </row>
    <row r="18" spans="1:7" ht="16.5" thickBot="1" thickTop="1">
      <c r="A18" s="67" t="s">
        <v>197</v>
      </c>
      <c r="B18" s="227">
        <f>SUM(D17,G17)</f>
        <v>193660.00000000012</v>
      </c>
      <c r="C18" s="228"/>
      <c r="D18" s="228"/>
      <c r="E18" s="228"/>
      <c r="F18" s="228"/>
      <c r="G18" s="229"/>
    </row>
    <row r="19" ht="16.5" thickBot="1" thickTop="1"/>
    <row r="20" spans="1:7" ht="15.75" thickTop="1">
      <c r="A20" s="21" t="s">
        <v>176</v>
      </c>
      <c r="B20" s="223" t="s">
        <v>116</v>
      </c>
      <c r="C20" s="224"/>
      <c r="D20" s="225"/>
      <c r="E20" s="223" t="s">
        <v>117</v>
      </c>
      <c r="F20" s="224"/>
      <c r="G20" s="226"/>
    </row>
    <row r="21" spans="1:7" ht="25.5">
      <c r="A21" s="22" t="s">
        <v>198</v>
      </c>
      <c r="B21" s="23" t="s">
        <v>178</v>
      </c>
      <c r="C21" s="23" t="s">
        <v>179</v>
      </c>
      <c r="D21" s="23" t="s">
        <v>180</v>
      </c>
      <c r="E21" s="23" t="s">
        <v>178</v>
      </c>
      <c r="F21" s="23" t="s">
        <v>179</v>
      </c>
      <c r="G21" s="24" t="s">
        <v>180</v>
      </c>
    </row>
    <row r="22" spans="1:7" ht="15">
      <c r="A22" s="26" t="s">
        <v>181</v>
      </c>
      <c r="B22" s="27"/>
      <c r="C22" s="27"/>
      <c r="D22" s="28">
        <v>953190</v>
      </c>
      <c r="E22" s="27"/>
      <c r="F22" s="27"/>
      <c r="G22" s="29">
        <v>495100</v>
      </c>
    </row>
    <row r="23" spans="1:7" ht="15">
      <c r="A23" s="26" t="s">
        <v>182</v>
      </c>
      <c r="B23" s="27"/>
      <c r="C23" s="27"/>
      <c r="D23" s="28">
        <v>155540</v>
      </c>
      <c r="E23" s="27"/>
      <c r="F23" s="27"/>
      <c r="G23" s="29">
        <v>66660</v>
      </c>
    </row>
    <row r="24" spans="1:7" ht="15.75" thickBot="1">
      <c r="A24" s="30" t="s">
        <v>183</v>
      </c>
      <c r="B24" s="31"/>
      <c r="C24" s="31"/>
      <c r="D24" s="32">
        <v>140000</v>
      </c>
      <c r="E24" s="31"/>
      <c r="F24" s="31"/>
      <c r="G24" s="33">
        <v>60000</v>
      </c>
    </row>
    <row r="25" spans="1:7" ht="16.5" thickBot="1" thickTop="1">
      <c r="A25" s="34" t="s">
        <v>184</v>
      </c>
      <c r="B25" s="35">
        <v>28000</v>
      </c>
      <c r="C25" s="36">
        <f>IF(B25&lt;&gt;0,D25/B25,"")</f>
        <v>44.5975</v>
      </c>
      <c r="D25" s="37">
        <f>SUM(D22,D23,D24)</f>
        <v>1248730</v>
      </c>
      <c r="E25" s="35">
        <v>6000</v>
      </c>
      <c r="F25" s="36">
        <f>IF(E25&lt;&gt;0,G25/E25,"")</f>
        <v>103.62666666666667</v>
      </c>
      <c r="G25" s="38">
        <f>SUM(G22,G23,G24)</f>
        <v>621760</v>
      </c>
    </row>
    <row r="26" spans="1:7" ht="15.75" thickTop="1">
      <c r="A26" s="39" t="s">
        <v>185</v>
      </c>
      <c r="B26" s="40">
        <v>0</v>
      </c>
      <c r="C26" s="41"/>
      <c r="D26" s="40">
        <v>0</v>
      </c>
      <c r="E26" s="40">
        <v>2921</v>
      </c>
      <c r="F26" s="41"/>
      <c r="G26" s="42">
        <v>297680</v>
      </c>
    </row>
    <row r="27" spans="1:7" ht="15.75" thickBot="1">
      <c r="A27" s="30" t="s">
        <v>186</v>
      </c>
      <c r="B27" s="32">
        <v>0</v>
      </c>
      <c r="C27" s="31"/>
      <c r="D27" s="32">
        <v>0</v>
      </c>
      <c r="E27" s="32">
        <v>4633</v>
      </c>
      <c r="F27" s="31"/>
      <c r="G27" s="33">
        <v>477498</v>
      </c>
    </row>
    <row r="28" spans="1:7" ht="16.5" thickBot="1" thickTop="1">
      <c r="A28" s="43" t="s">
        <v>187</v>
      </c>
      <c r="B28" s="44">
        <f>SUM(B25,B26,-B27)</f>
        <v>28000</v>
      </c>
      <c r="C28" s="36">
        <f>IF(B28&lt;&gt;0,D28/B28,"")</f>
        <v>44.5975</v>
      </c>
      <c r="D28" s="45">
        <f>SUM(D25,D26,-D27)</f>
        <v>1248730</v>
      </c>
      <c r="E28" s="44">
        <f>SUM(E25,E26,-E27)</f>
        <v>4288</v>
      </c>
      <c r="F28" s="36">
        <f>IF(E28&lt;&gt;0,G28/E28,"")</f>
        <v>103.06483208955224</v>
      </c>
      <c r="G28" s="46">
        <f>SUM(G25,G26,-G27)</f>
        <v>441942</v>
      </c>
    </row>
    <row r="29" spans="1:7" ht="15.75" thickTop="1">
      <c r="A29" s="39" t="s">
        <v>188</v>
      </c>
      <c r="B29" s="47"/>
      <c r="C29" s="47"/>
      <c r="D29" s="40">
        <v>279300</v>
      </c>
      <c r="E29" s="41"/>
      <c r="F29" s="47"/>
      <c r="G29" s="42">
        <v>93600</v>
      </c>
    </row>
    <row r="30" spans="1:7" ht="15">
      <c r="A30" s="26" t="s">
        <v>189</v>
      </c>
      <c r="B30" s="48"/>
      <c r="C30" s="48"/>
      <c r="D30" s="28">
        <v>0</v>
      </c>
      <c r="E30" s="27"/>
      <c r="F30" s="48"/>
      <c r="G30" s="29">
        <v>2950</v>
      </c>
    </row>
    <row r="31" spans="1:7" ht="15.75" thickBot="1">
      <c r="A31" s="30" t="s">
        <v>190</v>
      </c>
      <c r="B31" s="49"/>
      <c r="C31" s="49"/>
      <c r="D31" s="32">
        <v>114950</v>
      </c>
      <c r="E31" s="31"/>
      <c r="F31" s="49"/>
      <c r="G31" s="33">
        <v>65936</v>
      </c>
    </row>
    <row r="32" spans="1:7" ht="16.5" thickBot="1" thickTop="1">
      <c r="A32" s="34" t="s">
        <v>191</v>
      </c>
      <c r="B32" s="37">
        <f>B28</f>
        <v>28000</v>
      </c>
      <c r="C32" s="36">
        <f>IF(B32&lt;&gt;0,D32/B32,"")</f>
        <v>14.080357142857142</v>
      </c>
      <c r="D32" s="37">
        <f>SUM(D29,D30,D31)</f>
        <v>394250</v>
      </c>
      <c r="E32" s="37">
        <f>E28</f>
        <v>4288</v>
      </c>
      <c r="F32" s="36">
        <f>IF(E32&lt;&gt;0,G32/E32,"")</f>
        <v>37.89319029850746</v>
      </c>
      <c r="G32" s="38">
        <f>SUM(G29,G30,G31)</f>
        <v>162486</v>
      </c>
    </row>
    <row r="33" spans="1:7" ht="59.25" thickBot="1" thickTop="1">
      <c r="A33" s="50" t="s">
        <v>192</v>
      </c>
      <c r="B33" s="51"/>
      <c r="C33" s="51"/>
      <c r="D33" s="52">
        <v>212014</v>
      </c>
      <c r="E33" s="51"/>
      <c r="F33" s="51"/>
      <c r="G33" s="53">
        <v>83628</v>
      </c>
    </row>
    <row r="34" spans="1:7" ht="16.5" thickBot="1" thickTop="1">
      <c r="A34" s="34" t="s">
        <v>194</v>
      </c>
      <c r="B34" s="54">
        <f>B32</f>
        <v>28000</v>
      </c>
      <c r="C34" s="36">
        <f>IF(B34&lt;&gt;0,D34/B34,"")</f>
        <v>66.24978571428572</v>
      </c>
      <c r="D34" s="55">
        <f>SUM(D28,D32,D33)</f>
        <v>1854994</v>
      </c>
      <c r="E34" s="54">
        <f>E32</f>
        <v>4288</v>
      </c>
      <c r="F34" s="36">
        <f>IF(E34&lt;&gt;0,G34/E34,"")</f>
        <v>160.46082089552237</v>
      </c>
      <c r="G34" s="56">
        <f>SUM(G28,G32,G33)</f>
        <v>688056</v>
      </c>
    </row>
    <row r="35" spans="1:7" ht="15.75" thickTop="1">
      <c r="A35" s="57" t="s">
        <v>195</v>
      </c>
      <c r="B35" s="58">
        <f>B34</f>
        <v>28000</v>
      </c>
      <c r="C35" s="59">
        <v>70</v>
      </c>
      <c r="D35" s="60">
        <f>PRODUCT(B35,C35)</f>
        <v>1960000</v>
      </c>
      <c r="E35" s="58">
        <f>E34</f>
        <v>4288</v>
      </c>
      <c r="F35" s="59">
        <v>180</v>
      </c>
      <c r="G35" s="61">
        <f>PRODUCT(E35,F35)</f>
        <v>771840</v>
      </c>
    </row>
    <row r="36" spans="1:7" ht="15.75" thickBot="1">
      <c r="A36" s="62" t="s">
        <v>196</v>
      </c>
      <c r="B36" s="63">
        <f>B35</f>
        <v>28000</v>
      </c>
      <c r="C36" s="64">
        <f>IF(OR(C35&lt;&gt;0,C34&lt;&gt;0),SUM(C35)-SUM(C34),"")</f>
        <v>3.7502142857142786</v>
      </c>
      <c r="D36" s="65">
        <f>PRODUCT(B36,C36)</f>
        <v>105005.9999999998</v>
      </c>
      <c r="E36" s="63">
        <f>E34</f>
        <v>4288</v>
      </c>
      <c r="F36" s="64">
        <f>IF(OR(F35&lt;&gt;0,F34&lt;&gt;0),SUM(F35)-SUM(F34),"")</f>
        <v>19.539179104477626</v>
      </c>
      <c r="G36" s="66">
        <f>PRODUCT(E36,F36)</f>
        <v>83784.00000000006</v>
      </c>
    </row>
    <row r="37" spans="1:7" ht="16.5" thickBot="1" thickTop="1">
      <c r="A37" s="67" t="s">
        <v>197</v>
      </c>
      <c r="B37" s="227">
        <f>SUM(D36,G36)</f>
        <v>188789.99999999985</v>
      </c>
      <c r="C37" s="228"/>
      <c r="D37" s="228"/>
      <c r="E37" s="228"/>
      <c r="F37" s="228"/>
      <c r="G37" s="229"/>
    </row>
    <row r="38" ht="16.5" thickBot="1" thickTop="1"/>
    <row r="39" spans="1:7" ht="15.75" thickTop="1">
      <c r="A39" s="21" t="s">
        <v>176</v>
      </c>
      <c r="B39" s="223" t="s">
        <v>116</v>
      </c>
      <c r="C39" s="224"/>
      <c r="D39" s="225"/>
      <c r="E39" s="223" t="s">
        <v>117</v>
      </c>
      <c r="F39" s="224"/>
      <c r="G39" s="226"/>
    </row>
    <row r="40" spans="1:7" ht="25.5">
      <c r="A40" s="22" t="s">
        <v>199</v>
      </c>
      <c r="B40" s="23" t="s">
        <v>178</v>
      </c>
      <c r="C40" s="23" t="s">
        <v>179</v>
      </c>
      <c r="D40" s="23" t="s">
        <v>180</v>
      </c>
      <c r="E40" s="23" t="s">
        <v>178</v>
      </c>
      <c r="F40" s="23" t="s">
        <v>179</v>
      </c>
      <c r="G40" s="24" t="s">
        <v>180</v>
      </c>
    </row>
    <row r="41" spans="1:7" ht="15">
      <c r="A41" s="26" t="s">
        <v>181</v>
      </c>
      <c r="B41" s="27"/>
      <c r="C41" s="27"/>
      <c r="D41" s="28">
        <v>899007</v>
      </c>
      <c r="E41" s="27"/>
      <c r="F41" s="27"/>
      <c r="G41" s="29">
        <v>609732</v>
      </c>
    </row>
    <row r="42" spans="1:7" ht="15">
      <c r="A42" s="26" t="s">
        <v>182</v>
      </c>
      <c r="B42" s="27"/>
      <c r="C42" s="27"/>
      <c r="D42" s="28">
        <v>155540</v>
      </c>
      <c r="E42" s="27"/>
      <c r="F42" s="27"/>
      <c r="G42" s="29">
        <v>88880</v>
      </c>
    </row>
    <row r="43" spans="1:7" ht="15.75" thickBot="1">
      <c r="A43" s="30" t="s">
        <v>183</v>
      </c>
      <c r="B43" s="31"/>
      <c r="C43" s="31"/>
      <c r="D43" s="32">
        <v>140127</v>
      </c>
      <c r="E43" s="31"/>
      <c r="F43" s="31"/>
      <c r="G43" s="33">
        <v>80072</v>
      </c>
    </row>
    <row r="44" spans="1:7" ht="16.5" thickBot="1" thickTop="1">
      <c r="A44" s="34" t="s">
        <v>184</v>
      </c>
      <c r="B44" s="35">
        <v>26121</v>
      </c>
      <c r="C44" s="36">
        <f>IF(B44&lt;&gt;0,D44/B44,"")</f>
        <v>45.73615098962521</v>
      </c>
      <c r="D44" s="37">
        <f>SUM(D41,D42,D43)</f>
        <v>1194674</v>
      </c>
      <c r="E44" s="35">
        <v>7463</v>
      </c>
      <c r="F44" s="36">
        <f>IF(E44&lt;&gt;0,G44/E44,"")</f>
        <v>104.33927375050249</v>
      </c>
      <c r="G44" s="38">
        <f>SUM(G41,G42,G43)</f>
        <v>778684</v>
      </c>
    </row>
    <row r="45" spans="1:7" ht="15.75" thickTop="1">
      <c r="A45" s="39" t="s">
        <v>185</v>
      </c>
      <c r="B45" s="40">
        <v>0</v>
      </c>
      <c r="C45" s="41"/>
      <c r="D45" s="40">
        <v>0</v>
      </c>
      <c r="E45" s="40">
        <v>4633</v>
      </c>
      <c r="F45" s="41"/>
      <c r="G45" s="42">
        <v>477498</v>
      </c>
    </row>
    <row r="46" spans="1:7" ht="15.75" thickBot="1">
      <c r="A46" s="30" t="s">
        <v>186</v>
      </c>
      <c r="B46" s="32">
        <v>0</v>
      </c>
      <c r="C46" s="31"/>
      <c r="D46" s="32">
        <v>0</v>
      </c>
      <c r="E46" s="32">
        <v>7003</v>
      </c>
      <c r="F46" s="31"/>
      <c r="G46" s="33">
        <v>727270</v>
      </c>
    </row>
    <row r="47" spans="1:7" ht="16.5" thickBot="1" thickTop="1">
      <c r="A47" s="43" t="s">
        <v>187</v>
      </c>
      <c r="B47" s="44">
        <f>SUM(B44,B45,-B46)</f>
        <v>26121</v>
      </c>
      <c r="C47" s="36">
        <f>IF(B47&lt;&gt;0,D47/B47,"")</f>
        <v>45.73615098962521</v>
      </c>
      <c r="D47" s="45">
        <f>SUM(D44,D45,-D46)</f>
        <v>1194674</v>
      </c>
      <c r="E47" s="45">
        <f>SUM(E44,E45,-E46)</f>
        <v>5093</v>
      </c>
      <c r="F47" s="36">
        <f>IF(E47&lt;&gt;0,G47/E47,"")</f>
        <v>103.8507755743177</v>
      </c>
      <c r="G47" s="46">
        <f>SUM(G44,G45,-G46)</f>
        <v>528912</v>
      </c>
    </row>
    <row r="48" spans="1:7" ht="15.75" thickTop="1">
      <c r="A48" s="39" t="s">
        <v>188</v>
      </c>
      <c r="B48" s="47"/>
      <c r="C48" s="47"/>
      <c r="D48" s="40">
        <v>237300</v>
      </c>
      <c r="E48" s="41"/>
      <c r="F48" s="47"/>
      <c r="G48" s="42">
        <v>128000</v>
      </c>
    </row>
    <row r="49" spans="1:7" ht="15">
      <c r="A49" s="26" t="s">
        <v>189</v>
      </c>
      <c r="B49" s="48"/>
      <c r="C49" s="48"/>
      <c r="D49" s="28">
        <v>0</v>
      </c>
      <c r="E49" s="27"/>
      <c r="F49" s="48"/>
      <c r="G49" s="29">
        <v>4725</v>
      </c>
    </row>
    <row r="50" spans="1:7" ht="15.75" thickBot="1">
      <c r="A50" s="30" t="s">
        <v>190</v>
      </c>
      <c r="B50" s="49"/>
      <c r="C50" s="49"/>
      <c r="D50" s="32">
        <v>105354</v>
      </c>
      <c r="E50" s="31"/>
      <c r="F50" s="49"/>
      <c r="G50" s="33">
        <v>100196</v>
      </c>
    </row>
    <row r="51" spans="1:7" ht="16.5" thickBot="1" thickTop="1">
      <c r="A51" s="34" t="s">
        <v>191</v>
      </c>
      <c r="B51" s="37">
        <f>B47</f>
        <v>26121</v>
      </c>
      <c r="C51" s="36">
        <f>IF(B51&lt;&gt;0,D51/B51,"")</f>
        <v>13.117951073848628</v>
      </c>
      <c r="D51" s="37">
        <f>SUM(D48,D49,D50)</f>
        <v>342654</v>
      </c>
      <c r="E51" s="37">
        <f>E47</f>
        <v>5093</v>
      </c>
      <c r="F51" s="36">
        <f>IF(E51&lt;&gt;0,G51/E51,"")</f>
        <v>45.73355586098567</v>
      </c>
      <c r="G51" s="38">
        <f>SUM(G48,G49,G50)</f>
        <v>232921</v>
      </c>
    </row>
    <row r="52" spans="1:7" ht="59.25" thickBot="1" thickTop="1">
      <c r="A52" s="50" t="s">
        <v>192</v>
      </c>
      <c r="B52" s="51"/>
      <c r="C52" s="51"/>
      <c r="D52" s="52">
        <v>184552</v>
      </c>
      <c r="E52" s="51"/>
      <c r="F52" s="51"/>
      <c r="G52" s="53">
        <v>111863</v>
      </c>
    </row>
    <row r="53" spans="1:7" ht="16.5" thickBot="1" thickTop="1">
      <c r="A53" s="34" t="s">
        <v>194</v>
      </c>
      <c r="B53" s="54">
        <f>B51</f>
        <v>26121</v>
      </c>
      <c r="C53" s="36">
        <f>IF(B53&lt;&gt;0,D53/B53,"")</f>
        <v>65.91937521534398</v>
      </c>
      <c r="D53" s="55">
        <f>SUM(D47,D51,D52)</f>
        <v>1721880</v>
      </c>
      <c r="E53" s="54">
        <f>E51</f>
        <v>5093</v>
      </c>
      <c r="F53" s="36">
        <f>IF(E53&lt;&gt;0,G53/E53,"")</f>
        <v>171.54839976438248</v>
      </c>
      <c r="G53" s="56">
        <f>SUM(G47,G51,G52)</f>
        <v>873696</v>
      </c>
    </row>
    <row r="54" spans="1:7" ht="15.75" thickTop="1">
      <c r="A54" s="57" t="s">
        <v>195</v>
      </c>
      <c r="B54" s="58">
        <f>B53</f>
        <v>26121</v>
      </c>
      <c r="C54" s="59">
        <v>70</v>
      </c>
      <c r="D54" s="60">
        <f>PRODUCT(B54,C54)</f>
        <v>1828470</v>
      </c>
      <c r="E54" s="58">
        <f>E53</f>
        <v>5093</v>
      </c>
      <c r="F54" s="59">
        <v>160</v>
      </c>
      <c r="G54" s="61">
        <f>PRODUCT(E54,F54)</f>
        <v>814880</v>
      </c>
    </row>
    <row r="55" spans="1:7" ht="15.75" thickBot="1">
      <c r="A55" s="62" t="s">
        <v>196</v>
      </c>
      <c r="B55" s="63">
        <f>B54</f>
        <v>26121</v>
      </c>
      <c r="C55" s="64">
        <f>IF(OR(C54&lt;&gt;0,C53&lt;&gt;0),SUM(C54)-SUM(C53),"")</f>
        <v>4.080624784656024</v>
      </c>
      <c r="D55" s="65">
        <f>PRODUCT(B55,C55)</f>
        <v>106590</v>
      </c>
      <c r="E55" s="63">
        <f>E53</f>
        <v>5093</v>
      </c>
      <c r="F55" s="64">
        <f>IF(OR(F54&lt;&gt;0,F53&lt;&gt;0),SUM(F54)-SUM(F53),"")</f>
        <v>-11.54839976438248</v>
      </c>
      <c r="G55" s="66">
        <f>PRODUCT(E55,F55)</f>
        <v>-58815.99999999997</v>
      </c>
    </row>
    <row r="56" spans="1:7" ht="16.5" thickBot="1" thickTop="1">
      <c r="A56" s="67" t="s">
        <v>197</v>
      </c>
      <c r="B56" s="227">
        <f>SUM(D55,G55)</f>
        <v>47774.00000000003</v>
      </c>
      <c r="C56" s="228"/>
      <c r="D56" s="228"/>
      <c r="E56" s="228"/>
      <c r="F56" s="228"/>
      <c r="G56" s="229"/>
    </row>
    <row r="57" ht="16.5" thickBot="1" thickTop="1"/>
    <row r="58" spans="1:7" ht="15" customHeight="1" thickTop="1">
      <c r="A58" s="21" t="s">
        <v>176</v>
      </c>
      <c r="B58" s="223" t="s">
        <v>116</v>
      </c>
      <c r="C58" s="224"/>
      <c r="D58" s="225"/>
      <c r="E58" s="223" t="s">
        <v>117</v>
      </c>
      <c r="F58" s="224"/>
      <c r="G58" s="226"/>
    </row>
    <row r="59" spans="1:7" ht="25.5">
      <c r="A59" s="22" t="s">
        <v>200</v>
      </c>
      <c r="B59" s="23" t="s">
        <v>178</v>
      </c>
      <c r="C59" s="23" t="s">
        <v>179</v>
      </c>
      <c r="D59" s="23" t="s">
        <v>180</v>
      </c>
      <c r="E59" s="23" t="s">
        <v>178</v>
      </c>
      <c r="F59" s="23" t="s">
        <v>179</v>
      </c>
      <c r="G59" s="24" t="s">
        <v>180</v>
      </c>
    </row>
    <row r="60" spans="1:7" ht="15">
      <c r="A60" s="26" t="s">
        <v>181</v>
      </c>
      <c r="B60" s="27"/>
      <c r="C60" s="27"/>
      <c r="D60" s="28"/>
      <c r="E60" s="27"/>
      <c r="F60" s="27"/>
      <c r="G60" s="29"/>
    </row>
    <row r="61" spans="1:7" ht="15">
      <c r="A61" s="26" t="s">
        <v>182</v>
      </c>
      <c r="B61" s="27"/>
      <c r="C61" s="27"/>
      <c r="D61" s="28"/>
      <c r="E61" s="27"/>
      <c r="F61" s="27"/>
      <c r="G61" s="29"/>
    </row>
    <row r="62" spans="1:7" ht="15.75" thickBot="1">
      <c r="A62" s="30" t="s">
        <v>183</v>
      </c>
      <c r="B62" s="31"/>
      <c r="C62" s="31"/>
      <c r="D62" s="32"/>
      <c r="E62" s="31"/>
      <c r="F62" s="31"/>
      <c r="G62" s="33"/>
    </row>
    <row r="63" spans="1:7" ht="16.5" thickBot="1" thickTop="1">
      <c r="A63" s="34" t="s">
        <v>184</v>
      </c>
      <c r="B63" s="35"/>
      <c r="C63" s="36">
        <f>IF(B63&lt;&gt;0,D63/B63,"")</f>
      </c>
      <c r="D63" s="37">
        <f>SUM(D60,D61,D62)</f>
        <v>0</v>
      </c>
      <c r="E63" s="35"/>
      <c r="F63" s="36">
        <f>IF(E63&lt;&gt;0,G63/E63,"")</f>
      </c>
      <c r="G63" s="38">
        <f>SUM(G60,G61,G62)</f>
        <v>0</v>
      </c>
    </row>
    <row r="64" spans="1:7" ht="15.75" thickTop="1">
      <c r="A64" s="39" t="s">
        <v>185</v>
      </c>
      <c r="B64" s="40">
        <v>0</v>
      </c>
      <c r="C64" s="41"/>
      <c r="D64" s="40">
        <v>0</v>
      </c>
      <c r="E64" s="40"/>
      <c r="F64" s="41"/>
      <c r="G64" s="42"/>
    </row>
    <row r="65" spans="1:7" ht="15.75" thickBot="1">
      <c r="A65" s="30" t="s">
        <v>186</v>
      </c>
      <c r="B65" s="32">
        <v>0</v>
      </c>
      <c r="C65" s="31"/>
      <c r="D65" s="32">
        <v>0</v>
      </c>
      <c r="E65" s="32"/>
      <c r="F65" s="31"/>
      <c r="G65" s="33"/>
    </row>
    <row r="66" spans="1:7" ht="16.5" thickBot="1" thickTop="1">
      <c r="A66" s="43" t="s">
        <v>187</v>
      </c>
      <c r="B66" s="44">
        <f>SUM(B63,B64,-B65)</f>
        <v>0</v>
      </c>
      <c r="C66" s="36">
        <f>IF(B66&lt;&gt;0,D66/B66,"")</f>
      </c>
      <c r="D66" s="45">
        <f>SUM(D63,D64,-D65)</f>
        <v>0</v>
      </c>
      <c r="E66" s="45">
        <f>SUM(E63,E64,-E65)</f>
        <v>0</v>
      </c>
      <c r="F66" s="36">
        <f>IF(E66&lt;&gt;0,G66/E66,"")</f>
      </c>
      <c r="G66" s="46">
        <f>SUM(G63,G64,-G65)</f>
        <v>0</v>
      </c>
    </row>
    <row r="67" spans="1:7" ht="15.75" thickTop="1">
      <c r="A67" s="39" t="s">
        <v>188</v>
      </c>
      <c r="B67" s="47"/>
      <c r="C67" s="47"/>
      <c r="D67" s="40"/>
      <c r="E67" s="41"/>
      <c r="F67" s="47"/>
      <c r="G67" s="42"/>
    </row>
    <row r="68" spans="1:7" ht="15">
      <c r="A68" s="26" t="s">
        <v>189</v>
      </c>
      <c r="B68" s="48"/>
      <c r="C68" s="48"/>
      <c r="D68" s="28"/>
      <c r="E68" s="27"/>
      <c r="F68" s="48"/>
      <c r="G68" s="29"/>
    </row>
    <row r="69" spans="1:7" ht="15.75" thickBot="1">
      <c r="A69" s="30" t="s">
        <v>190</v>
      </c>
      <c r="B69" s="49"/>
      <c r="C69" s="49"/>
      <c r="D69" s="32"/>
      <c r="E69" s="31"/>
      <c r="F69" s="49"/>
      <c r="G69" s="33"/>
    </row>
    <row r="70" spans="1:7" ht="16.5" thickBot="1" thickTop="1">
      <c r="A70" s="34" t="s">
        <v>191</v>
      </c>
      <c r="B70" s="37">
        <f>B66</f>
        <v>0</v>
      </c>
      <c r="C70" s="36">
        <f>IF(B70&lt;&gt;0,D70/B70,"")</f>
      </c>
      <c r="D70" s="37">
        <f>SUM(D67,D68,D69)</f>
        <v>0</v>
      </c>
      <c r="E70" s="37">
        <f>E66</f>
        <v>0</v>
      </c>
      <c r="F70" s="36">
        <f>IF(E70&lt;&gt;0,G70/E70,"")</f>
      </c>
      <c r="G70" s="38">
        <f>SUM(G67,G68,G69)</f>
        <v>0</v>
      </c>
    </row>
    <row r="71" spans="1:7" ht="59.25" thickBot="1" thickTop="1">
      <c r="A71" s="50" t="s">
        <v>192</v>
      </c>
      <c r="B71" s="51"/>
      <c r="C71" s="51"/>
      <c r="D71" s="52"/>
      <c r="E71" s="51"/>
      <c r="F71" s="51"/>
      <c r="G71" s="53"/>
    </row>
    <row r="72" spans="1:7" ht="16.5" thickBot="1" thickTop="1">
      <c r="A72" s="34" t="s">
        <v>194</v>
      </c>
      <c r="B72" s="54">
        <f>B70</f>
        <v>0</v>
      </c>
      <c r="C72" s="36">
        <f>IF(B72&lt;&gt;0,D72/B72,"")</f>
      </c>
      <c r="D72" s="55">
        <f>SUM(D66,D70,D71)</f>
        <v>0</v>
      </c>
      <c r="E72" s="54">
        <f>E70</f>
        <v>0</v>
      </c>
      <c r="F72" s="36">
        <f>IF(E72&lt;&gt;0,G72/E72,"")</f>
      </c>
      <c r="G72" s="56">
        <f>SUM(G66,G70,G71)</f>
        <v>0</v>
      </c>
    </row>
    <row r="73" spans="1:7" ht="15.75" thickTop="1">
      <c r="A73" s="57" t="s">
        <v>195</v>
      </c>
      <c r="B73" s="58">
        <f>B72</f>
        <v>0</v>
      </c>
      <c r="C73" s="59"/>
      <c r="D73" s="60">
        <f>PRODUCT(B73,C73)</f>
        <v>0</v>
      </c>
      <c r="E73" s="58">
        <f>E72</f>
        <v>0</v>
      </c>
      <c r="F73" s="59"/>
      <c r="G73" s="61">
        <f>PRODUCT(E73,F73)</f>
        <v>0</v>
      </c>
    </row>
    <row r="74" spans="1:7" ht="15.75" thickBot="1">
      <c r="A74" s="62" t="s">
        <v>196</v>
      </c>
      <c r="B74" s="63">
        <f>B73</f>
        <v>0</v>
      </c>
      <c r="C74" s="64">
        <f>IF(OR(C73&lt;&gt;0,C72&lt;&gt;0),SUM(C73)-SUM(C72),"")</f>
        <v>0</v>
      </c>
      <c r="D74" s="65">
        <f>PRODUCT(B74,C74)</f>
        <v>0</v>
      </c>
      <c r="E74" s="63">
        <f>E72</f>
        <v>0</v>
      </c>
      <c r="F74" s="64">
        <f>IF(OR(F73&lt;&gt;0,F72&lt;&gt;0),SUM(F73)-SUM(F72),"")</f>
        <v>0</v>
      </c>
      <c r="G74" s="66">
        <f>PRODUCT(E74,F74)</f>
        <v>0</v>
      </c>
    </row>
    <row r="75" spans="1:7" ht="16.5" thickBot="1" thickTop="1">
      <c r="A75" s="67" t="s">
        <v>197</v>
      </c>
      <c r="B75" s="227">
        <f>SUM(D74,G74)</f>
        <v>0</v>
      </c>
      <c r="C75" s="228"/>
      <c r="D75" s="228"/>
      <c r="E75" s="228"/>
      <c r="F75" s="228"/>
      <c r="G75" s="229"/>
    </row>
    <row r="76" ht="16.5" thickBot="1" thickTop="1"/>
    <row r="77" spans="1:7" ht="15.75" thickTop="1">
      <c r="A77" s="21" t="s">
        <v>176</v>
      </c>
      <c r="B77" s="223" t="s">
        <v>116</v>
      </c>
      <c r="C77" s="224"/>
      <c r="D77" s="225"/>
      <c r="E77" s="223" t="s">
        <v>117</v>
      </c>
      <c r="F77" s="224"/>
      <c r="G77" s="226"/>
    </row>
    <row r="78" spans="1:7" ht="25.5">
      <c r="A78" s="22" t="s">
        <v>201</v>
      </c>
      <c r="B78" s="23" t="s">
        <v>178</v>
      </c>
      <c r="C78" s="23" t="s">
        <v>179</v>
      </c>
      <c r="D78" s="23" t="s">
        <v>180</v>
      </c>
      <c r="E78" s="23" t="s">
        <v>178</v>
      </c>
      <c r="F78" s="23" t="s">
        <v>179</v>
      </c>
      <c r="G78" s="24" t="s">
        <v>180</v>
      </c>
    </row>
    <row r="79" spans="1:7" ht="15">
      <c r="A79" s="26" t="s">
        <v>181</v>
      </c>
      <c r="B79" s="27"/>
      <c r="C79" s="27"/>
      <c r="D79" s="28"/>
      <c r="E79" s="27"/>
      <c r="F79" s="27"/>
      <c r="G79" s="29"/>
    </row>
    <row r="80" spans="1:7" ht="15">
      <c r="A80" s="26" t="s">
        <v>182</v>
      </c>
      <c r="B80" s="27"/>
      <c r="C80" s="27"/>
      <c r="D80" s="28"/>
      <c r="E80" s="27"/>
      <c r="F80" s="27"/>
      <c r="G80" s="29"/>
    </row>
    <row r="81" spans="1:7" ht="15.75" thickBot="1">
      <c r="A81" s="30" t="s">
        <v>183</v>
      </c>
      <c r="B81" s="31"/>
      <c r="C81" s="31"/>
      <c r="D81" s="32"/>
      <c r="E81" s="31"/>
      <c r="F81" s="31"/>
      <c r="G81" s="33"/>
    </row>
    <row r="82" spans="1:7" ht="16.5" thickBot="1" thickTop="1">
      <c r="A82" s="34" t="s">
        <v>184</v>
      </c>
      <c r="B82" s="35"/>
      <c r="C82" s="36">
        <f>IF(B82&lt;&gt;0,D82/B82,"")</f>
      </c>
      <c r="D82" s="37">
        <f>SUM(D79,D80,D81)</f>
        <v>0</v>
      </c>
      <c r="E82" s="35"/>
      <c r="F82" s="36">
        <f>IF(E82&lt;&gt;0,G82/E82,"")</f>
      </c>
      <c r="G82" s="38">
        <f>SUM(G79,G80,G81)</f>
        <v>0</v>
      </c>
    </row>
    <row r="83" spans="1:7" ht="15.75" thickTop="1">
      <c r="A83" s="39" t="s">
        <v>185</v>
      </c>
      <c r="B83" s="40"/>
      <c r="C83" s="41"/>
      <c r="D83" s="40"/>
      <c r="E83" s="40"/>
      <c r="F83" s="41"/>
      <c r="G83" s="42"/>
    </row>
    <row r="84" spans="1:7" ht="15.75" thickBot="1">
      <c r="A84" s="30" t="s">
        <v>186</v>
      </c>
      <c r="B84" s="32"/>
      <c r="C84" s="31"/>
      <c r="D84" s="32"/>
      <c r="E84" s="32"/>
      <c r="F84" s="31"/>
      <c r="G84" s="33"/>
    </row>
    <row r="85" spans="1:7" ht="16.5" thickBot="1" thickTop="1">
      <c r="A85" s="43" t="s">
        <v>187</v>
      </c>
      <c r="B85" s="44">
        <f>SUM(B82,B83,-B84)</f>
        <v>0</v>
      </c>
      <c r="C85" s="36">
        <f>IF(B85&lt;&gt;0,D85/B85,"")</f>
      </c>
      <c r="D85" s="45">
        <f>SUM(D82,D83,-D84)</f>
        <v>0</v>
      </c>
      <c r="E85" s="45">
        <f>SUM(E82,E83,-E84)</f>
        <v>0</v>
      </c>
      <c r="F85" s="36">
        <f>IF(E85&lt;&gt;0,G85/E85,"")</f>
      </c>
      <c r="G85" s="46">
        <f>SUM(G82,G83,-G84)</f>
        <v>0</v>
      </c>
    </row>
    <row r="86" spans="1:7" ht="15.75" thickTop="1">
      <c r="A86" s="39" t="s">
        <v>188</v>
      </c>
      <c r="B86" s="47"/>
      <c r="C86" s="47"/>
      <c r="D86" s="40"/>
      <c r="E86" s="41"/>
      <c r="F86" s="47"/>
      <c r="G86" s="42"/>
    </row>
    <row r="87" spans="1:7" ht="15">
      <c r="A87" s="26" t="s">
        <v>189</v>
      </c>
      <c r="B87" s="48"/>
      <c r="C87" s="48"/>
      <c r="D87" s="28"/>
      <c r="E87" s="27"/>
      <c r="F87" s="48"/>
      <c r="G87" s="29"/>
    </row>
    <row r="88" spans="1:7" ht="15.75" thickBot="1">
      <c r="A88" s="30" t="s">
        <v>190</v>
      </c>
      <c r="B88" s="49"/>
      <c r="C88" s="49"/>
      <c r="D88" s="32"/>
      <c r="E88" s="31"/>
      <c r="F88" s="49"/>
      <c r="G88" s="33"/>
    </row>
    <row r="89" spans="1:7" ht="16.5" thickBot="1" thickTop="1">
      <c r="A89" s="34" t="s">
        <v>191</v>
      </c>
      <c r="B89" s="37">
        <f>B85</f>
        <v>0</v>
      </c>
      <c r="C89" s="36">
        <f>IF(B89&lt;&gt;0,D89/B89,"")</f>
      </c>
      <c r="D89" s="37">
        <f>SUM(D86,D87,D88)</f>
        <v>0</v>
      </c>
      <c r="E89" s="37">
        <f>E85</f>
        <v>0</v>
      </c>
      <c r="F89" s="36">
        <f>IF(E89&lt;&gt;0,G89/E89,"")</f>
      </c>
      <c r="G89" s="38">
        <f>SUM(G86,G87,G88)</f>
        <v>0</v>
      </c>
    </row>
    <row r="90" spans="1:7" ht="59.25" thickBot="1" thickTop="1">
      <c r="A90" s="50" t="s">
        <v>192</v>
      </c>
      <c r="B90" s="51"/>
      <c r="C90" s="51"/>
      <c r="D90" s="52"/>
      <c r="E90" s="51"/>
      <c r="F90" s="51"/>
      <c r="G90" s="53"/>
    </row>
    <row r="91" spans="1:7" ht="16.5" thickBot="1" thickTop="1">
      <c r="A91" s="34" t="s">
        <v>194</v>
      </c>
      <c r="B91" s="54">
        <f>B89</f>
        <v>0</v>
      </c>
      <c r="C91" s="36">
        <f>IF(B91&lt;&gt;0,D91/B91,"")</f>
      </c>
      <c r="D91" s="55">
        <f>SUM(D85,D89,D90)</f>
        <v>0</v>
      </c>
      <c r="E91" s="54">
        <f>E89</f>
        <v>0</v>
      </c>
      <c r="F91" s="36">
        <f>IF(E91&lt;&gt;0,G91/E91,"")</f>
      </c>
      <c r="G91" s="56">
        <f>SUM(G85,G89,G90)</f>
        <v>0</v>
      </c>
    </row>
    <row r="92" spans="1:7" ht="15.75" thickTop="1">
      <c r="A92" s="57" t="s">
        <v>195</v>
      </c>
      <c r="B92" s="58">
        <f>B91</f>
        <v>0</v>
      </c>
      <c r="C92" s="59"/>
      <c r="D92" s="60">
        <f>PRODUCT(B92,C92)</f>
        <v>0</v>
      </c>
      <c r="E92" s="58">
        <f>E91</f>
        <v>0</v>
      </c>
      <c r="F92" s="59"/>
      <c r="G92" s="61">
        <f>PRODUCT(E92,F92)</f>
        <v>0</v>
      </c>
    </row>
    <row r="93" spans="1:7" ht="15.75" thickBot="1">
      <c r="A93" s="62" t="s">
        <v>196</v>
      </c>
      <c r="B93" s="63">
        <f>B92</f>
        <v>0</v>
      </c>
      <c r="C93" s="64">
        <f>IF(OR(C92&lt;&gt;0,C91&lt;&gt;0),SUM(C92)-SUM(C91),"")</f>
        <v>0</v>
      </c>
      <c r="D93" s="65">
        <f>PRODUCT(B93,C93)</f>
        <v>0</v>
      </c>
      <c r="E93" s="63">
        <f>E91</f>
        <v>0</v>
      </c>
      <c r="F93" s="64">
        <f>IF(OR(F92&lt;&gt;0,F91&lt;&gt;0),SUM(F92)-SUM(F91),"")</f>
        <v>0</v>
      </c>
      <c r="G93" s="66">
        <f>PRODUCT(E93,F93)</f>
        <v>0</v>
      </c>
    </row>
    <row r="94" spans="1:7" ht="16.5" thickBot="1" thickTop="1">
      <c r="A94" s="67" t="s">
        <v>197</v>
      </c>
      <c r="B94" s="227">
        <f>SUM(D93,G93)</f>
        <v>0</v>
      </c>
      <c r="C94" s="228"/>
      <c r="D94" s="228"/>
      <c r="E94" s="228"/>
      <c r="F94" s="228"/>
      <c r="G94" s="229"/>
    </row>
    <row r="95" ht="16.5" thickBot="1" thickTop="1"/>
    <row r="96" spans="1:7" ht="15.75" thickTop="1">
      <c r="A96" s="21" t="s">
        <v>176</v>
      </c>
      <c r="B96" s="223" t="s">
        <v>116</v>
      </c>
      <c r="C96" s="224"/>
      <c r="D96" s="225"/>
      <c r="E96" s="223" t="s">
        <v>117</v>
      </c>
      <c r="F96" s="224"/>
      <c r="G96" s="226"/>
    </row>
    <row r="97" spans="1:7" ht="25.5">
      <c r="A97" s="22" t="s">
        <v>202</v>
      </c>
      <c r="B97" s="23" t="s">
        <v>178</v>
      </c>
      <c r="C97" s="23" t="s">
        <v>179</v>
      </c>
      <c r="D97" s="23" t="s">
        <v>180</v>
      </c>
      <c r="E97" s="23" t="s">
        <v>178</v>
      </c>
      <c r="F97" s="23" t="s">
        <v>179</v>
      </c>
      <c r="G97" s="24" t="s">
        <v>180</v>
      </c>
    </row>
    <row r="98" spans="1:7" ht="15">
      <c r="A98" s="26" t="s">
        <v>181</v>
      </c>
      <c r="B98" s="27"/>
      <c r="C98" s="27"/>
      <c r="D98" s="28"/>
      <c r="E98" s="27"/>
      <c r="F98" s="27"/>
      <c r="G98" s="29"/>
    </row>
    <row r="99" spans="1:7" ht="15">
      <c r="A99" s="26" t="s">
        <v>182</v>
      </c>
      <c r="B99" s="27"/>
      <c r="C99" s="27"/>
      <c r="D99" s="28"/>
      <c r="E99" s="27"/>
      <c r="F99" s="27"/>
      <c r="G99" s="29"/>
    </row>
    <row r="100" spans="1:7" ht="15.75" thickBot="1">
      <c r="A100" s="30" t="s">
        <v>183</v>
      </c>
      <c r="B100" s="31"/>
      <c r="C100" s="31"/>
      <c r="D100" s="32"/>
      <c r="E100" s="31"/>
      <c r="F100" s="31"/>
      <c r="G100" s="33"/>
    </row>
    <row r="101" spans="1:7" ht="16.5" thickBot="1" thickTop="1">
      <c r="A101" s="34" t="s">
        <v>184</v>
      </c>
      <c r="B101" s="35"/>
      <c r="C101" s="36">
        <f>IF(B101&lt;&gt;0,D101/B101,"")</f>
      </c>
      <c r="D101" s="37">
        <f>SUM(D98,D99,D100)</f>
        <v>0</v>
      </c>
      <c r="E101" s="35"/>
      <c r="F101" s="36">
        <f>IF(E101&lt;&gt;0,G101/E101,"")</f>
      </c>
      <c r="G101" s="38">
        <f>SUM(G98,G99,G100)</f>
        <v>0</v>
      </c>
    </row>
    <row r="102" spans="1:7" ht="15.75" thickTop="1">
      <c r="A102" s="39" t="s">
        <v>185</v>
      </c>
      <c r="B102" s="40"/>
      <c r="C102" s="41"/>
      <c r="D102" s="40"/>
      <c r="E102" s="40"/>
      <c r="F102" s="41"/>
      <c r="G102" s="42"/>
    </row>
    <row r="103" spans="1:7" ht="15.75" thickBot="1">
      <c r="A103" s="30" t="s">
        <v>186</v>
      </c>
      <c r="B103" s="32"/>
      <c r="C103" s="31"/>
      <c r="D103" s="32"/>
      <c r="E103" s="32"/>
      <c r="F103" s="31"/>
      <c r="G103" s="33"/>
    </row>
    <row r="104" spans="1:7" ht="16.5" thickBot="1" thickTop="1">
      <c r="A104" s="43" t="s">
        <v>187</v>
      </c>
      <c r="B104" s="44">
        <f>SUM(B101,B102,-B103)</f>
        <v>0</v>
      </c>
      <c r="C104" s="36">
        <f>IF(B104&lt;&gt;0,D104/B104,"")</f>
      </c>
      <c r="D104" s="45">
        <f>SUM(D101,D102,-D103)</f>
        <v>0</v>
      </c>
      <c r="E104" s="45">
        <f>SUM(E101,E102,-E103)</f>
        <v>0</v>
      </c>
      <c r="F104" s="36">
        <f>IF(E104&lt;&gt;0,G104/E104,"")</f>
      </c>
      <c r="G104" s="46">
        <f>SUM(G101,G102,-G103)</f>
        <v>0</v>
      </c>
    </row>
    <row r="105" spans="1:7" ht="15.75" thickTop="1">
      <c r="A105" s="39" t="s">
        <v>188</v>
      </c>
      <c r="B105" s="47"/>
      <c r="C105" s="47"/>
      <c r="D105" s="40"/>
      <c r="E105" s="41"/>
      <c r="F105" s="47"/>
      <c r="G105" s="42"/>
    </row>
    <row r="106" spans="1:7" ht="15">
      <c r="A106" s="26" t="s">
        <v>189</v>
      </c>
      <c r="B106" s="48"/>
      <c r="C106" s="48"/>
      <c r="D106" s="28"/>
      <c r="E106" s="27"/>
      <c r="F106" s="48"/>
      <c r="G106" s="29"/>
    </row>
    <row r="107" spans="1:7" ht="15.75" thickBot="1">
      <c r="A107" s="30" t="s">
        <v>190</v>
      </c>
      <c r="B107" s="49"/>
      <c r="C107" s="49"/>
      <c r="D107" s="32"/>
      <c r="E107" s="31"/>
      <c r="F107" s="49"/>
      <c r="G107" s="33"/>
    </row>
    <row r="108" spans="1:7" ht="16.5" thickBot="1" thickTop="1">
      <c r="A108" s="34" t="s">
        <v>191</v>
      </c>
      <c r="B108" s="37">
        <f>B104</f>
        <v>0</v>
      </c>
      <c r="C108" s="36">
        <f>IF(B108&lt;&gt;0,D108/B108,"")</f>
      </c>
      <c r="D108" s="37">
        <f>SUM(D105,D106,D107)</f>
        <v>0</v>
      </c>
      <c r="E108" s="37">
        <f>E104</f>
        <v>0</v>
      </c>
      <c r="F108" s="36">
        <f>IF(E108&lt;&gt;0,G108/E108,"")</f>
      </c>
      <c r="G108" s="38">
        <f>SUM(G105,G106,G107)</f>
        <v>0</v>
      </c>
    </row>
    <row r="109" spans="1:7" ht="59.25" thickBot="1" thickTop="1">
      <c r="A109" s="50" t="s">
        <v>192</v>
      </c>
      <c r="B109" s="51"/>
      <c r="C109" s="51"/>
      <c r="D109" s="52"/>
      <c r="E109" s="51"/>
      <c r="F109" s="51"/>
      <c r="G109" s="53"/>
    </row>
    <row r="110" spans="1:7" ht="16.5" thickBot="1" thickTop="1">
      <c r="A110" s="34" t="s">
        <v>194</v>
      </c>
      <c r="B110" s="54">
        <f>B108</f>
        <v>0</v>
      </c>
      <c r="C110" s="36">
        <f>IF(B110&lt;&gt;0,D110/B110,"")</f>
      </c>
      <c r="D110" s="55">
        <f>SUM(D104,D108,D109)</f>
        <v>0</v>
      </c>
      <c r="E110" s="54">
        <f>E108</f>
        <v>0</v>
      </c>
      <c r="F110" s="36">
        <f>IF(E110&lt;&gt;0,G110/E110,"")</f>
      </c>
      <c r="G110" s="56">
        <f>SUM(G104,G108,G109)</f>
        <v>0</v>
      </c>
    </row>
    <row r="111" spans="1:7" ht="15.75" thickTop="1">
      <c r="A111" s="57" t="s">
        <v>195</v>
      </c>
      <c r="B111" s="58">
        <f>B110</f>
        <v>0</v>
      </c>
      <c r="C111" s="59"/>
      <c r="D111" s="60">
        <f>PRODUCT(B111,C111)</f>
        <v>0</v>
      </c>
      <c r="E111" s="58">
        <f>E110</f>
        <v>0</v>
      </c>
      <c r="F111" s="59"/>
      <c r="G111" s="61">
        <f>PRODUCT(E111,F111)</f>
        <v>0</v>
      </c>
    </row>
    <row r="112" spans="1:7" ht="15.75" thickBot="1">
      <c r="A112" s="62" t="s">
        <v>196</v>
      </c>
      <c r="B112" s="63">
        <f>B111</f>
        <v>0</v>
      </c>
      <c r="C112" s="64">
        <f>IF(OR(C111&lt;&gt;0,C110&lt;&gt;0),SUM(C111)-SUM(C110),"")</f>
        <v>0</v>
      </c>
      <c r="D112" s="65">
        <f>PRODUCT(B112,C112)</f>
        <v>0</v>
      </c>
      <c r="E112" s="63">
        <f>E110</f>
        <v>0</v>
      </c>
      <c r="F112" s="64">
        <f>IF(OR(F111&lt;&gt;0,F110&lt;&gt;0),SUM(F111)-SUM(F110),"")</f>
        <v>0</v>
      </c>
      <c r="G112" s="66">
        <f>PRODUCT(E112,F112)</f>
        <v>0</v>
      </c>
    </row>
    <row r="113" spans="1:7" ht="16.5" thickBot="1" thickTop="1">
      <c r="A113" s="67" t="s">
        <v>197</v>
      </c>
      <c r="B113" s="227">
        <f>SUM(D112,G112)</f>
        <v>0</v>
      </c>
      <c r="C113" s="228"/>
      <c r="D113" s="228"/>
      <c r="E113" s="228"/>
      <c r="F113" s="228"/>
      <c r="G113" s="229"/>
    </row>
    <row r="114" ht="15.75" thickTop="1"/>
  </sheetData>
  <sheetProtection password="CFD3" sheet="1"/>
  <mergeCells count="18">
    <mergeCell ref="B77:D77"/>
    <mergeCell ref="E77:G77"/>
    <mergeCell ref="B94:G94"/>
    <mergeCell ref="B96:D96"/>
    <mergeCell ref="E96:G96"/>
    <mergeCell ref="B113:G113"/>
    <mergeCell ref="B39:D39"/>
    <mergeCell ref="E39:G39"/>
    <mergeCell ref="B56:G56"/>
    <mergeCell ref="B58:D58"/>
    <mergeCell ref="E58:G58"/>
    <mergeCell ref="B75:G75"/>
    <mergeCell ref="B1:D1"/>
    <mergeCell ref="E1:G1"/>
    <mergeCell ref="B18:G18"/>
    <mergeCell ref="B20:D20"/>
    <mergeCell ref="E20:G20"/>
    <mergeCell ref="B37:G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2015-05-11T10:54:43Z</dcterms:created>
  <dcterms:modified xsi:type="dcterms:W3CDTF">2015-10-01T14:39:57Z</dcterms:modified>
  <cp:category/>
  <cp:version/>
  <cp:contentType/>
  <cp:contentStatus/>
</cp:coreProperties>
</file>